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7.xml" ContentType="application/vnd.openxmlformats-officedocument.spreadsheetml.table+xml"/>
  <Override PartName="/xl/drawings/drawing2.xml" ContentType="application/vnd.openxmlformats-officedocument.drawing+xml"/>
  <Override PartName="/xl/tables/table8.xml" ContentType="application/vnd.openxmlformats-officedocument.spreadsheetml.table+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omments3.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0" yWindow="-20" windowWidth="32460" windowHeight="20540" tabRatio="955" activeTab="2"/>
  </bookViews>
  <sheets>
    <sheet name="POLICY Power" sheetId="10" r:id="rId1"/>
    <sheet name="Heroes" sheetId="1" r:id="rId2"/>
    <sheet name="Hero Level Curves" sheetId="14" r:id="rId3"/>
    <sheet name="_REF Hero Spec" sheetId="9" r:id="rId4"/>
    <sheet name="Hero Types" sheetId="2" r:id="rId5"/>
    <sheet name="POLICY Xp" sheetId="13" r:id="rId6"/>
    <sheet name="_REF Match Data" sheetId="12" state="hidden" r:id="rId7"/>
    <sheet name="_REF CHG Checker" sheetId="15" state="hidden" r:id="rId8"/>
    <sheet name="_REF ePool Lookup" sheetId="16" state="hidden" r:id="rId9"/>
    <sheet name="_REF Bios" sheetId="17" state="hidden" r:id="rId10"/>
    <sheet name="_REF Skills" sheetId="18" state="hidden" r:id="rId11"/>
    <sheet name="POLICY Heroes" sheetId="22" r:id="rId12"/>
    <sheet name="Hero Evolution Recipes" sheetId="20" r:id="rId13"/>
    <sheet name="Catalysts -- Key" sheetId="21" r:id="rId14"/>
    <sheet name="Catalysts -- Family" sheetId="24" r:id="rId15"/>
    <sheet name="Catalysts -- Shards" sheetId="23" r:id="rId16"/>
    <sheet name="Hero Evolution Recipes Lookup" sheetId="25" r:id="rId17"/>
  </sheets>
  <definedNames>
    <definedName name="_xlnm._FilterDatabase" localSheetId="9" hidden="1">'_REF Bios'!$A$1:$D$122</definedName>
    <definedName name="_xlnm._FilterDatabase" localSheetId="3" hidden="1">'_REF Hero Spec'!$A$1:$AN$201</definedName>
    <definedName name="_xlnm._FilterDatabase" localSheetId="12" hidden="1">'Hero Evolution Recipes'!$A$1:$Q$66</definedName>
    <definedName name="_xlnm._FilterDatabase" localSheetId="1" hidden="1">Heroes!$A$1:$AM$202</definedName>
  </definedNames>
  <calcPr calcId="140000" concurrentCalc="0"/>
  <pivotCaches>
    <pivotCache cacheId="60" r:id="rId18"/>
    <pivotCache cacheId="61" r:id="rId19"/>
  </pivotCaches>
  <extLst>
    <ext xmlns:mx="http://schemas.microsoft.com/office/mac/excel/2008/main" uri="{7523E5D3-25F3-A5E0-1632-64F254C22452}">
      <mx:ArchID Flags="2"/>
    </ext>
  </extLst>
</workbook>
</file>

<file path=xl/calcChain.xml><?xml version="1.0" encoding="utf-8"?>
<calcChain xmlns="http://schemas.openxmlformats.org/spreadsheetml/2006/main">
  <c r="K102" i="20" l="1"/>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I102" i="20"/>
  <c r="N102" i="20"/>
  <c r="J102" i="20"/>
  <c r="M102" i="20"/>
  <c r="L102" i="20"/>
  <c r="I101" i="20"/>
  <c r="N101" i="20"/>
  <c r="J101" i="20"/>
  <c r="M101" i="20"/>
  <c r="L101" i="20"/>
  <c r="I100" i="20"/>
  <c r="N100" i="20"/>
  <c r="J100" i="20"/>
  <c r="M100" i="20"/>
  <c r="L100" i="20"/>
  <c r="I99" i="20"/>
  <c r="N99" i="20"/>
  <c r="J99" i="20"/>
  <c r="M99" i="20"/>
  <c r="L99" i="20"/>
  <c r="I98" i="20"/>
  <c r="N98" i="20"/>
  <c r="J98" i="20"/>
  <c r="M98" i="20"/>
  <c r="L98" i="20"/>
  <c r="I97" i="20"/>
  <c r="N97" i="20"/>
  <c r="J97" i="20"/>
  <c r="M97" i="20"/>
  <c r="L97" i="20"/>
  <c r="I96" i="20"/>
  <c r="N96" i="20"/>
  <c r="J96" i="20"/>
  <c r="M96" i="20"/>
  <c r="L96" i="20"/>
  <c r="I95" i="20"/>
  <c r="N95" i="20"/>
  <c r="J95" i="20"/>
  <c r="M95" i="20"/>
  <c r="L95" i="20"/>
  <c r="I94" i="20"/>
  <c r="N94" i="20"/>
  <c r="J94" i="20"/>
  <c r="M94" i="20"/>
  <c r="L94" i="20"/>
  <c r="I93" i="20"/>
  <c r="N93" i="20"/>
  <c r="J93" i="20"/>
  <c r="M93" i="20"/>
  <c r="L93" i="20"/>
  <c r="I92" i="20"/>
  <c r="N92" i="20"/>
  <c r="J92" i="20"/>
  <c r="M92" i="20"/>
  <c r="L92" i="20"/>
  <c r="I91" i="20"/>
  <c r="N91" i="20"/>
  <c r="J91" i="20"/>
  <c r="M91" i="20"/>
  <c r="L91" i="20"/>
  <c r="I90" i="20"/>
  <c r="N90" i="20"/>
  <c r="J90" i="20"/>
  <c r="M90" i="20"/>
  <c r="L90" i="20"/>
  <c r="I89" i="20"/>
  <c r="N89" i="20"/>
  <c r="J89" i="20"/>
  <c r="M89" i="20"/>
  <c r="L89" i="20"/>
  <c r="I88" i="20"/>
  <c r="N88" i="20"/>
  <c r="J88" i="20"/>
  <c r="M88" i="20"/>
  <c r="L88" i="20"/>
  <c r="I87" i="20"/>
  <c r="N87" i="20"/>
  <c r="J87" i="20"/>
  <c r="M87" i="20"/>
  <c r="L87" i="20"/>
  <c r="I86" i="20"/>
  <c r="N86" i="20"/>
  <c r="J86" i="20"/>
  <c r="M86" i="20"/>
  <c r="L86" i="20"/>
  <c r="I85" i="20"/>
  <c r="N85" i="20"/>
  <c r="J85" i="20"/>
  <c r="M85" i="20"/>
  <c r="L85" i="20"/>
  <c r="I84" i="20"/>
  <c r="N84" i="20"/>
  <c r="J84" i="20"/>
  <c r="M84" i="20"/>
  <c r="L84" i="20"/>
  <c r="I83" i="20"/>
  <c r="N83" i="20"/>
  <c r="J83" i="20"/>
  <c r="M83" i="20"/>
  <c r="L83" i="20"/>
  <c r="I82" i="20"/>
  <c r="N82" i="20"/>
  <c r="J82" i="20"/>
  <c r="M82" i="20"/>
  <c r="L82" i="20"/>
  <c r="I81" i="20"/>
  <c r="N81" i="20"/>
  <c r="J81" i="20"/>
  <c r="M81" i="20"/>
  <c r="L81" i="20"/>
  <c r="I80" i="20"/>
  <c r="N80" i="20"/>
  <c r="J80" i="20"/>
  <c r="M80" i="20"/>
  <c r="L80" i="20"/>
  <c r="I79" i="20"/>
  <c r="N79" i="20"/>
  <c r="J79" i="20"/>
  <c r="M79" i="20"/>
  <c r="L79" i="20"/>
  <c r="I78" i="20"/>
  <c r="N78" i="20"/>
  <c r="J78" i="20"/>
  <c r="M78" i="20"/>
  <c r="L78" i="20"/>
  <c r="I77" i="20"/>
  <c r="N77" i="20"/>
  <c r="J77" i="20"/>
  <c r="M77" i="20"/>
  <c r="L77" i="20"/>
  <c r="I76" i="20"/>
  <c r="N76" i="20"/>
  <c r="J76" i="20"/>
  <c r="M76" i="20"/>
  <c r="L76" i="20"/>
  <c r="I75" i="20"/>
  <c r="N75" i="20"/>
  <c r="J75" i="20"/>
  <c r="M75" i="20"/>
  <c r="L75" i="20"/>
  <c r="I74" i="20"/>
  <c r="N74" i="20"/>
  <c r="J74" i="20"/>
  <c r="M74" i="20"/>
  <c r="L74" i="20"/>
  <c r="I73" i="20"/>
  <c r="N73" i="20"/>
  <c r="J73" i="20"/>
  <c r="M73" i="20"/>
  <c r="L73" i="20"/>
  <c r="I72" i="20"/>
  <c r="N72" i="20"/>
  <c r="J72" i="20"/>
  <c r="M72" i="20"/>
  <c r="L72" i="20"/>
  <c r="I71" i="20"/>
  <c r="N71" i="20"/>
  <c r="J71" i="20"/>
  <c r="M71" i="20"/>
  <c r="L71" i="20"/>
  <c r="I70" i="20"/>
  <c r="N70" i="20"/>
  <c r="J70" i="20"/>
  <c r="M70" i="20"/>
  <c r="L70" i="20"/>
  <c r="I69" i="20"/>
  <c r="N69" i="20"/>
  <c r="J69" i="20"/>
  <c r="M69" i="20"/>
  <c r="L69" i="20"/>
  <c r="I68" i="20"/>
  <c r="N68" i="20"/>
  <c r="J68" i="20"/>
  <c r="M68" i="20"/>
  <c r="L68" i="20"/>
  <c r="I67" i="20"/>
  <c r="N67" i="20"/>
  <c r="J67" i="20"/>
  <c r="M67" i="20"/>
  <c r="L67" i="20"/>
  <c r="I66" i="20"/>
  <c r="N66" i="20"/>
  <c r="J66" i="20"/>
  <c r="M66" i="20"/>
  <c r="L66" i="20"/>
  <c r="I65" i="20"/>
  <c r="N65" i="20"/>
  <c r="J65" i="20"/>
  <c r="M65" i="20"/>
  <c r="L65" i="20"/>
  <c r="I64" i="20"/>
  <c r="N64" i="20"/>
  <c r="J64" i="20"/>
  <c r="M64" i="20"/>
  <c r="L64" i="20"/>
  <c r="I63" i="20"/>
  <c r="N63" i="20"/>
  <c r="J63" i="20"/>
  <c r="M63" i="20"/>
  <c r="L63" i="20"/>
  <c r="F102" i="20"/>
  <c r="E102" i="20"/>
  <c r="D102" i="20"/>
  <c r="F101" i="20"/>
  <c r="E101" i="20"/>
  <c r="D101" i="20"/>
  <c r="F100" i="20"/>
  <c r="E100" i="20"/>
  <c r="D100" i="20"/>
  <c r="F99" i="20"/>
  <c r="E99" i="20"/>
  <c r="D99" i="20"/>
  <c r="F98" i="20"/>
  <c r="E98" i="20"/>
  <c r="D98" i="20"/>
  <c r="F97" i="20"/>
  <c r="E97" i="20"/>
  <c r="D97" i="20"/>
  <c r="F96" i="20"/>
  <c r="E96" i="20"/>
  <c r="D96" i="20"/>
  <c r="F95" i="20"/>
  <c r="E95" i="20"/>
  <c r="D95" i="20"/>
  <c r="F94" i="20"/>
  <c r="E94" i="20"/>
  <c r="D94" i="20"/>
  <c r="F93" i="20"/>
  <c r="E93" i="20"/>
  <c r="D93" i="20"/>
  <c r="F92" i="20"/>
  <c r="E92" i="20"/>
  <c r="D92" i="20"/>
  <c r="F91" i="20"/>
  <c r="E91" i="20"/>
  <c r="D91" i="20"/>
  <c r="F90" i="20"/>
  <c r="E90" i="20"/>
  <c r="D90" i="20"/>
  <c r="F89" i="20"/>
  <c r="E89" i="20"/>
  <c r="D89" i="20"/>
  <c r="F88" i="20"/>
  <c r="E88" i="20"/>
  <c r="D88" i="20"/>
  <c r="F87" i="20"/>
  <c r="E87" i="20"/>
  <c r="D87" i="20"/>
  <c r="F86" i="20"/>
  <c r="E86" i="20"/>
  <c r="D86" i="20"/>
  <c r="F85" i="20"/>
  <c r="E85" i="20"/>
  <c r="D85" i="20"/>
  <c r="F84" i="20"/>
  <c r="E84" i="20"/>
  <c r="D84" i="20"/>
  <c r="F83" i="20"/>
  <c r="E83" i="20"/>
  <c r="D83" i="20"/>
  <c r="F82" i="20"/>
  <c r="E82" i="20"/>
  <c r="D82" i="20"/>
  <c r="F81" i="20"/>
  <c r="E81" i="20"/>
  <c r="D81" i="20"/>
  <c r="F80" i="20"/>
  <c r="E80" i="20"/>
  <c r="D80" i="20"/>
  <c r="F79" i="20"/>
  <c r="E79" i="20"/>
  <c r="D79" i="20"/>
  <c r="F78" i="20"/>
  <c r="E78" i="20"/>
  <c r="D78" i="20"/>
  <c r="F77" i="20"/>
  <c r="E77" i="20"/>
  <c r="D77" i="20"/>
  <c r="F76" i="20"/>
  <c r="E76" i="20"/>
  <c r="D76" i="20"/>
  <c r="F75" i="20"/>
  <c r="E75" i="20"/>
  <c r="D75" i="20"/>
  <c r="F74" i="20"/>
  <c r="E74" i="20"/>
  <c r="D74" i="20"/>
  <c r="F73" i="20"/>
  <c r="E73" i="20"/>
  <c r="D73" i="20"/>
  <c r="F72" i="20"/>
  <c r="E72" i="20"/>
  <c r="D72" i="20"/>
  <c r="F71" i="20"/>
  <c r="E71" i="20"/>
  <c r="D71" i="20"/>
  <c r="F70" i="20"/>
  <c r="E70" i="20"/>
  <c r="D70" i="20"/>
  <c r="F69" i="20"/>
  <c r="E69" i="20"/>
  <c r="D69" i="20"/>
  <c r="F68" i="20"/>
  <c r="E68" i="20"/>
  <c r="D68" i="20"/>
  <c r="F67" i="20"/>
  <c r="E67" i="20"/>
  <c r="D67" i="20"/>
  <c r="F66" i="20"/>
  <c r="E66" i="20"/>
  <c r="D66" i="20"/>
  <c r="F65" i="20"/>
  <c r="E65" i="20"/>
  <c r="D65" i="20"/>
  <c r="F64" i="20"/>
  <c r="E64" i="20"/>
  <c r="D64" i="20"/>
  <c r="F63" i="20"/>
  <c r="E63" i="20"/>
  <c r="D63" i="20"/>
  <c r="R2" i="9"/>
  <c r="R3" i="9"/>
  <c r="R4" i="9"/>
  <c r="R5" i="9"/>
  <c r="R6" i="9"/>
  <c r="R7" i="9"/>
  <c r="R8" i="9"/>
  <c r="R9" i="9"/>
  <c r="R10" i="9"/>
  <c r="R11" i="9"/>
  <c r="R12" i="9"/>
  <c r="R13" i="9"/>
  <c r="R14" i="9"/>
  <c r="R15" i="9"/>
  <c r="R16" i="9"/>
  <c r="R17" i="9"/>
  <c r="R18" i="9"/>
  <c r="R19" i="9"/>
  <c r="R20" i="9"/>
  <c r="R21" i="9"/>
  <c r="R22" i="9"/>
  <c r="R23" i="9"/>
  <c r="R24" i="9"/>
  <c r="R25" i="9"/>
  <c r="R26" i="9"/>
  <c r="R27" i="9"/>
  <c r="R28" i="9"/>
  <c r="R29" i="9"/>
  <c r="R30" i="9"/>
  <c r="R31" i="9"/>
  <c r="R32" i="9"/>
  <c r="R33" i="9"/>
  <c r="R34" i="9"/>
  <c r="R35" i="9"/>
  <c r="R36" i="9"/>
  <c r="R37" i="9"/>
  <c r="R38" i="9"/>
  <c r="R39" i="9"/>
  <c r="R40" i="9"/>
  <c r="R41" i="9"/>
  <c r="R42" i="9"/>
  <c r="R43" i="9"/>
  <c r="R44" i="9"/>
  <c r="R45" i="9"/>
  <c r="R46" i="9"/>
  <c r="R47" i="9"/>
  <c r="R48" i="9"/>
  <c r="R49" i="9"/>
  <c r="R50" i="9"/>
  <c r="R51" i="9"/>
  <c r="R52" i="9"/>
  <c r="R53" i="9"/>
  <c r="R54" i="9"/>
  <c r="R55" i="9"/>
  <c r="R56" i="9"/>
  <c r="R57" i="9"/>
  <c r="R58" i="9"/>
  <c r="R59" i="9"/>
  <c r="R60" i="9"/>
  <c r="R61" i="9"/>
  <c r="R62" i="9"/>
  <c r="R63" i="9"/>
  <c r="R64" i="9"/>
  <c r="R65" i="9"/>
  <c r="R66" i="9"/>
  <c r="R67" i="9"/>
  <c r="R68" i="9"/>
  <c r="R69" i="9"/>
  <c r="R70" i="9"/>
  <c r="R71" i="9"/>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R124" i="9"/>
  <c r="R125" i="9"/>
  <c r="R126" i="9"/>
  <c r="R127" i="9"/>
  <c r="R128" i="9"/>
  <c r="R129" i="9"/>
  <c r="R130" i="9"/>
  <c r="R131" i="9"/>
  <c r="R132" i="9"/>
  <c r="R133" i="9"/>
  <c r="R134" i="9"/>
  <c r="R135" i="9"/>
  <c r="R136" i="9"/>
  <c r="R137" i="9"/>
  <c r="R138" i="9"/>
  <c r="R139" i="9"/>
  <c r="R140" i="9"/>
  <c r="R141" i="9"/>
  <c r="R142" i="9"/>
  <c r="R143" i="9"/>
  <c r="R144" i="9"/>
  <c r="R145" i="9"/>
  <c r="R146" i="9"/>
  <c r="R147" i="9"/>
  <c r="R148" i="9"/>
  <c r="R149" i="9"/>
  <c r="R150" i="9"/>
  <c r="R151" i="9"/>
  <c r="R152" i="9"/>
  <c r="R153" i="9"/>
  <c r="R154" i="9"/>
  <c r="R155" i="9"/>
  <c r="R156" i="9"/>
  <c r="R157" i="9"/>
  <c r="R158" i="9"/>
  <c r="R159" i="9"/>
  <c r="R160" i="9"/>
  <c r="R161" i="9"/>
  <c r="R162" i="9"/>
  <c r="R163" i="9"/>
  <c r="R164" i="9"/>
  <c r="R165" i="9"/>
  <c r="R166" i="9"/>
  <c r="R167" i="9"/>
  <c r="R168" i="9"/>
  <c r="R169" i="9"/>
  <c r="R170" i="9"/>
  <c r="R171" i="9"/>
  <c r="R172" i="9"/>
  <c r="R173" i="9"/>
  <c r="R174" i="9"/>
  <c r="R175" i="9"/>
  <c r="R176" i="9"/>
  <c r="R177" i="9"/>
  <c r="R178" i="9"/>
  <c r="R179" i="9"/>
  <c r="R180" i="9"/>
  <c r="R181" i="9"/>
  <c r="R182" i="9"/>
  <c r="R183" i="9"/>
  <c r="R184" i="9"/>
  <c r="R185" i="9"/>
  <c r="R186" i="9"/>
  <c r="R187" i="9"/>
  <c r="R188" i="9"/>
  <c r="R189" i="9"/>
  <c r="R190" i="9"/>
  <c r="R191" i="9"/>
  <c r="R192" i="9"/>
  <c r="R193" i="9"/>
  <c r="R194" i="9"/>
  <c r="R195" i="9"/>
  <c r="R196" i="9"/>
  <c r="R197" i="9"/>
  <c r="R198" i="9"/>
  <c r="R199" i="9"/>
  <c r="R200" i="9"/>
  <c r="R201" i="9"/>
  <c r="R202" i="9"/>
  <c r="I36" i="24"/>
  <c r="I35" i="24"/>
  <c r="I34" i="24"/>
  <c r="I33" i="24"/>
  <c r="I32" i="24"/>
  <c r="I31" i="24"/>
  <c r="I30" i="24"/>
  <c r="I29" i="24"/>
  <c r="I28" i="24"/>
  <c r="I27" i="24"/>
  <c r="I26" i="24"/>
  <c r="I25" i="24"/>
  <c r="I24" i="24"/>
  <c r="I23" i="24"/>
  <c r="I22" i="24"/>
  <c r="I21" i="24"/>
  <c r="I20" i="24"/>
  <c r="I19" i="24"/>
  <c r="I18" i="24"/>
  <c r="I17" i="24"/>
  <c r="I16" i="24"/>
  <c r="I15" i="24"/>
  <c r="I14" i="24"/>
  <c r="I13" i="24"/>
  <c r="I12" i="24"/>
  <c r="I11" i="24"/>
  <c r="I10" i="24"/>
  <c r="I9" i="24"/>
  <c r="I8" i="24"/>
  <c r="I7" i="24"/>
  <c r="I6" i="24"/>
  <c r="I5" i="24"/>
  <c r="I4" i="24"/>
  <c r="I3" i="24"/>
  <c r="B250" i="25"/>
  <c r="A250" i="25"/>
  <c r="B249" i="25"/>
  <c r="A249" i="25"/>
  <c r="B248" i="25"/>
  <c r="A248" i="25"/>
  <c r="B247" i="25"/>
  <c r="A247" i="25"/>
  <c r="B246" i="25"/>
  <c r="A246" i="25"/>
  <c r="B245" i="25"/>
  <c r="A245" i="25"/>
  <c r="B244" i="25"/>
  <c r="A244" i="25"/>
  <c r="B243" i="25"/>
  <c r="A243" i="25"/>
  <c r="B242" i="25"/>
  <c r="A242" i="25"/>
  <c r="B241" i="25"/>
  <c r="A241" i="25"/>
  <c r="B240" i="25"/>
  <c r="A240" i="25"/>
  <c r="B239" i="25"/>
  <c r="A239" i="25"/>
  <c r="B238" i="25"/>
  <c r="A238" i="25"/>
  <c r="B237" i="25"/>
  <c r="A237" i="25"/>
  <c r="B236" i="25"/>
  <c r="A236" i="25"/>
  <c r="B235" i="25"/>
  <c r="A235" i="25"/>
  <c r="B234" i="25"/>
  <c r="A234" i="25"/>
  <c r="B233" i="25"/>
  <c r="A233" i="25"/>
  <c r="B232" i="25"/>
  <c r="A232" i="25"/>
  <c r="B231" i="25"/>
  <c r="A231" i="25"/>
  <c r="B230" i="25"/>
  <c r="A230" i="25"/>
  <c r="B229" i="25"/>
  <c r="A229" i="25"/>
  <c r="B228" i="25"/>
  <c r="A228" i="25"/>
  <c r="B227" i="25"/>
  <c r="A227" i="25"/>
  <c r="B226" i="25"/>
  <c r="A226" i="25"/>
  <c r="B225" i="25"/>
  <c r="A225" i="25"/>
  <c r="B224" i="25"/>
  <c r="A224" i="25"/>
  <c r="B223" i="25"/>
  <c r="A223" i="25"/>
  <c r="B222" i="25"/>
  <c r="A222" i="25"/>
  <c r="B221" i="25"/>
  <c r="A221" i="25"/>
  <c r="B220" i="25"/>
  <c r="A220" i="25"/>
  <c r="B219" i="25"/>
  <c r="A219" i="25"/>
  <c r="B218" i="25"/>
  <c r="A218" i="25"/>
  <c r="B217" i="25"/>
  <c r="A217" i="25"/>
  <c r="B216" i="25"/>
  <c r="A216" i="25"/>
  <c r="B215" i="25"/>
  <c r="A215" i="25"/>
  <c r="B214" i="25"/>
  <c r="A214" i="25"/>
  <c r="B213" i="25"/>
  <c r="A213" i="25"/>
  <c r="B212" i="25"/>
  <c r="A212" i="25"/>
  <c r="B211" i="25"/>
  <c r="A211" i="25"/>
  <c r="B210" i="25"/>
  <c r="A210" i="25"/>
  <c r="B209" i="25"/>
  <c r="A209" i="25"/>
  <c r="B208" i="25"/>
  <c r="A208" i="25"/>
  <c r="B207" i="25"/>
  <c r="A207" i="25"/>
  <c r="B206" i="25"/>
  <c r="A206" i="25"/>
  <c r="B205" i="25"/>
  <c r="A205" i="25"/>
  <c r="B204" i="25"/>
  <c r="A204" i="25"/>
  <c r="B203" i="25"/>
  <c r="A203" i="25"/>
  <c r="B202" i="25"/>
  <c r="A202" i="25"/>
  <c r="B201" i="25"/>
  <c r="A201" i="25"/>
  <c r="B200" i="25"/>
  <c r="A200" i="25"/>
  <c r="B199" i="25"/>
  <c r="A199" i="25"/>
  <c r="B198" i="25"/>
  <c r="A198" i="25"/>
  <c r="B197" i="25"/>
  <c r="A197" i="25"/>
  <c r="B196" i="25"/>
  <c r="A196" i="25"/>
  <c r="B195" i="25"/>
  <c r="A195" i="25"/>
  <c r="B194" i="25"/>
  <c r="A194" i="25"/>
  <c r="B193" i="25"/>
  <c r="A193" i="25"/>
  <c r="B192" i="25"/>
  <c r="A192" i="25"/>
  <c r="B191" i="25"/>
  <c r="A191" i="25"/>
  <c r="B190" i="25"/>
  <c r="A190" i="25"/>
  <c r="B189" i="25"/>
  <c r="A189" i="25"/>
  <c r="B188" i="25"/>
  <c r="A188" i="25"/>
  <c r="B187" i="25"/>
  <c r="A187" i="25"/>
  <c r="B186" i="25"/>
  <c r="A186" i="25"/>
  <c r="B185" i="25"/>
  <c r="A185" i="25"/>
  <c r="B184" i="25"/>
  <c r="A184" i="25"/>
  <c r="B183" i="25"/>
  <c r="A183" i="25"/>
  <c r="B182" i="25"/>
  <c r="A182" i="25"/>
  <c r="B181" i="25"/>
  <c r="A181" i="25"/>
  <c r="B180" i="25"/>
  <c r="A180" i="25"/>
  <c r="B179" i="25"/>
  <c r="A179" i="25"/>
  <c r="B178" i="25"/>
  <c r="A178" i="25"/>
  <c r="B177" i="25"/>
  <c r="A177" i="25"/>
  <c r="B176" i="25"/>
  <c r="A176" i="25"/>
  <c r="B175" i="25"/>
  <c r="A175" i="25"/>
  <c r="B174" i="25"/>
  <c r="A174" i="25"/>
  <c r="B173" i="25"/>
  <c r="A173" i="25"/>
  <c r="B172" i="25"/>
  <c r="A172" i="25"/>
  <c r="B171" i="25"/>
  <c r="A171" i="25"/>
  <c r="B170" i="25"/>
  <c r="A170" i="25"/>
  <c r="B169" i="25"/>
  <c r="A169" i="25"/>
  <c r="B168" i="25"/>
  <c r="A168" i="25"/>
  <c r="B167" i="25"/>
  <c r="A167" i="25"/>
  <c r="B166" i="25"/>
  <c r="A166" i="25"/>
  <c r="B165" i="25"/>
  <c r="A165" i="25"/>
  <c r="B164" i="25"/>
  <c r="A164" i="25"/>
  <c r="B163" i="25"/>
  <c r="A163" i="25"/>
  <c r="B162" i="25"/>
  <c r="A162" i="25"/>
  <c r="B161" i="25"/>
  <c r="A161" i="25"/>
  <c r="B160" i="25"/>
  <c r="A160" i="25"/>
  <c r="B159" i="25"/>
  <c r="A159" i="25"/>
  <c r="B158" i="25"/>
  <c r="A158" i="25"/>
  <c r="B157" i="25"/>
  <c r="A157" i="25"/>
  <c r="B156" i="25"/>
  <c r="A156" i="25"/>
  <c r="B155" i="25"/>
  <c r="A155" i="25"/>
  <c r="B154" i="25"/>
  <c r="A154" i="25"/>
  <c r="B153" i="25"/>
  <c r="A153" i="25"/>
  <c r="B152" i="25"/>
  <c r="A152" i="25"/>
  <c r="B151" i="25"/>
  <c r="A151" i="25"/>
  <c r="B150" i="25"/>
  <c r="A150" i="25"/>
  <c r="B149" i="25"/>
  <c r="A149" i="25"/>
  <c r="B148" i="25"/>
  <c r="A148" i="25"/>
  <c r="B147" i="25"/>
  <c r="A147" i="25"/>
  <c r="B146" i="25"/>
  <c r="A146" i="25"/>
  <c r="B145" i="25"/>
  <c r="A145" i="25"/>
  <c r="B144" i="25"/>
  <c r="A144" i="25"/>
  <c r="B143" i="25"/>
  <c r="A143" i="25"/>
  <c r="B142" i="25"/>
  <c r="A142" i="25"/>
  <c r="B141" i="25"/>
  <c r="A141" i="25"/>
  <c r="B140" i="25"/>
  <c r="A140" i="25"/>
  <c r="B139" i="25"/>
  <c r="A139" i="25"/>
  <c r="B138" i="25"/>
  <c r="A138" i="25"/>
  <c r="B137" i="25"/>
  <c r="A137" i="25"/>
  <c r="B136" i="25"/>
  <c r="A136" i="25"/>
  <c r="B135" i="25"/>
  <c r="A135" i="25"/>
  <c r="B134" i="25"/>
  <c r="A134" i="25"/>
  <c r="B133" i="25"/>
  <c r="A133" i="25"/>
  <c r="B132" i="25"/>
  <c r="A132" i="25"/>
  <c r="B131" i="25"/>
  <c r="A131" i="25"/>
  <c r="B130" i="25"/>
  <c r="A130" i="25"/>
  <c r="B129" i="25"/>
  <c r="A129" i="25"/>
  <c r="B128" i="25"/>
  <c r="A128" i="25"/>
  <c r="B127" i="25"/>
  <c r="A127" i="25"/>
  <c r="B126" i="25"/>
  <c r="A126" i="25"/>
  <c r="B125" i="25"/>
  <c r="A125" i="25"/>
  <c r="B124" i="25"/>
  <c r="A124" i="25"/>
  <c r="B123" i="25"/>
  <c r="A123" i="25"/>
  <c r="B122" i="25"/>
  <c r="A122" i="25"/>
  <c r="B121" i="25"/>
  <c r="A121" i="25"/>
  <c r="B120" i="25"/>
  <c r="A120" i="25"/>
  <c r="B119" i="25"/>
  <c r="A119" i="25"/>
  <c r="B118" i="25"/>
  <c r="A118" i="25"/>
  <c r="B117" i="25"/>
  <c r="A117" i="25"/>
  <c r="B116" i="25"/>
  <c r="A116" i="25"/>
  <c r="B115" i="25"/>
  <c r="A115" i="25"/>
  <c r="B114" i="25"/>
  <c r="A114" i="25"/>
  <c r="B113" i="25"/>
  <c r="A113" i="25"/>
  <c r="B112" i="25"/>
  <c r="A112" i="25"/>
  <c r="B111" i="25"/>
  <c r="A111" i="25"/>
  <c r="B110" i="25"/>
  <c r="A110" i="25"/>
  <c r="B109" i="25"/>
  <c r="A109" i="25"/>
  <c r="B108" i="25"/>
  <c r="A108" i="25"/>
  <c r="B107" i="25"/>
  <c r="A107" i="25"/>
  <c r="B106" i="25"/>
  <c r="A106" i="25"/>
  <c r="B105" i="25"/>
  <c r="A105" i="25"/>
  <c r="B104" i="25"/>
  <c r="A104" i="25"/>
  <c r="B103" i="25"/>
  <c r="A103" i="25"/>
  <c r="B102" i="25"/>
  <c r="A102" i="25"/>
  <c r="B101" i="25"/>
  <c r="A101" i="25"/>
  <c r="B100" i="25"/>
  <c r="A100" i="25"/>
  <c r="B99" i="25"/>
  <c r="A99" i="25"/>
  <c r="B98" i="25"/>
  <c r="A98" i="25"/>
  <c r="B97" i="25"/>
  <c r="A97" i="25"/>
  <c r="B96" i="25"/>
  <c r="A96" i="25"/>
  <c r="B95" i="25"/>
  <c r="A95" i="25"/>
  <c r="B94" i="25"/>
  <c r="A94" i="25"/>
  <c r="B93" i="25"/>
  <c r="A93" i="25"/>
  <c r="B92" i="25"/>
  <c r="A92" i="25"/>
  <c r="B91" i="25"/>
  <c r="A91" i="25"/>
  <c r="B90" i="25"/>
  <c r="A90" i="25"/>
  <c r="B89" i="25"/>
  <c r="A89" i="25"/>
  <c r="B88" i="25"/>
  <c r="A88" i="25"/>
  <c r="B87" i="25"/>
  <c r="A87" i="25"/>
  <c r="B86" i="25"/>
  <c r="A86" i="25"/>
  <c r="B85" i="25"/>
  <c r="A85" i="25"/>
  <c r="B84" i="25"/>
  <c r="A84" i="25"/>
  <c r="B83" i="25"/>
  <c r="A83" i="25"/>
  <c r="B82" i="25"/>
  <c r="A82" i="25"/>
  <c r="B81" i="25"/>
  <c r="A81" i="25"/>
  <c r="B80" i="25"/>
  <c r="A80" i="25"/>
  <c r="B79" i="25"/>
  <c r="A79" i="25"/>
  <c r="B78" i="25"/>
  <c r="A78" i="25"/>
  <c r="B77" i="25"/>
  <c r="A77" i="25"/>
  <c r="B76" i="25"/>
  <c r="A76" i="25"/>
  <c r="B75" i="25"/>
  <c r="A75" i="25"/>
  <c r="B74" i="25"/>
  <c r="A74" i="25"/>
  <c r="B73" i="25"/>
  <c r="A73" i="25"/>
  <c r="B72" i="25"/>
  <c r="A72" i="25"/>
  <c r="B71" i="25"/>
  <c r="A71" i="25"/>
  <c r="B70" i="25"/>
  <c r="A70" i="25"/>
  <c r="B69" i="25"/>
  <c r="A69" i="25"/>
  <c r="B68" i="25"/>
  <c r="A68" i="25"/>
  <c r="B67" i="25"/>
  <c r="A67" i="25"/>
  <c r="B66" i="25"/>
  <c r="A66" i="25"/>
  <c r="B65" i="25"/>
  <c r="A65" i="25"/>
  <c r="B64" i="25"/>
  <c r="A64" i="25"/>
  <c r="B63" i="25"/>
  <c r="A63" i="25"/>
  <c r="B62" i="25"/>
  <c r="A62" i="25"/>
  <c r="B61" i="25"/>
  <c r="A61" i="25"/>
  <c r="B60" i="25"/>
  <c r="A60" i="25"/>
  <c r="B59" i="25"/>
  <c r="A59" i="25"/>
  <c r="B58" i="25"/>
  <c r="A58" i="25"/>
  <c r="B57" i="25"/>
  <c r="A57" i="25"/>
  <c r="B56" i="25"/>
  <c r="A56" i="25"/>
  <c r="B55" i="25"/>
  <c r="A55" i="25"/>
  <c r="B54" i="25"/>
  <c r="A54" i="25"/>
  <c r="B53" i="25"/>
  <c r="A53" i="25"/>
  <c r="B52" i="25"/>
  <c r="A52" i="25"/>
  <c r="B51" i="25"/>
  <c r="A51" i="25"/>
  <c r="B50" i="25"/>
  <c r="A50" i="25"/>
  <c r="B49" i="25"/>
  <c r="A49" i="25"/>
  <c r="B48" i="25"/>
  <c r="A48" i="25"/>
  <c r="B47" i="25"/>
  <c r="A47" i="25"/>
  <c r="B46" i="25"/>
  <c r="A46" i="25"/>
  <c r="B45" i="25"/>
  <c r="A45" i="25"/>
  <c r="B44" i="25"/>
  <c r="A44" i="25"/>
  <c r="B43" i="25"/>
  <c r="A43" i="25"/>
  <c r="B42" i="25"/>
  <c r="A42" i="25"/>
  <c r="B41" i="25"/>
  <c r="A41" i="25"/>
  <c r="B40" i="25"/>
  <c r="A40" i="25"/>
  <c r="B39" i="25"/>
  <c r="A39" i="25"/>
  <c r="B38" i="25"/>
  <c r="A38" i="25"/>
  <c r="B37" i="25"/>
  <c r="A37" i="25"/>
  <c r="B36" i="25"/>
  <c r="A36" i="25"/>
  <c r="B35" i="25"/>
  <c r="A35" i="25"/>
  <c r="B34" i="25"/>
  <c r="A34" i="25"/>
  <c r="B33" i="25"/>
  <c r="A33" i="25"/>
  <c r="B32" i="25"/>
  <c r="A32" i="25"/>
  <c r="B31" i="25"/>
  <c r="A31" i="25"/>
  <c r="B30" i="25"/>
  <c r="A30" i="25"/>
  <c r="B29" i="25"/>
  <c r="A29" i="25"/>
  <c r="B28" i="25"/>
  <c r="A28" i="25"/>
  <c r="B27" i="25"/>
  <c r="A27" i="25"/>
  <c r="B26" i="25"/>
  <c r="A26" i="25"/>
  <c r="B25" i="25"/>
  <c r="A25" i="25"/>
  <c r="B24" i="25"/>
  <c r="A24" i="25"/>
  <c r="B23" i="25"/>
  <c r="A23" i="25"/>
  <c r="B22" i="25"/>
  <c r="A22" i="25"/>
  <c r="B21" i="25"/>
  <c r="A21" i="25"/>
  <c r="B20" i="25"/>
  <c r="A20" i="25"/>
  <c r="B19" i="25"/>
  <c r="A19" i="25"/>
  <c r="B18" i="25"/>
  <c r="A18" i="25"/>
  <c r="B17" i="25"/>
  <c r="A17" i="25"/>
  <c r="B16" i="25"/>
  <c r="A16" i="25"/>
  <c r="B15" i="25"/>
  <c r="A15" i="25"/>
  <c r="B14" i="25"/>
  <c r="A14" i="25"/>
  <c r="B13" i="25"/>
  <c r="A13" i="25"/>
  <c r="B12" i="25"/>
  <c r="A12" i="25"/>
  <c r="B11" i="25"/>
  <c r="A11" i="25"/>
  <c r="B10" i="25"/>
  <c r="A10" i="25"/>
  <c r="B9" i="25"/>
  <c r="A9" i="25"/>
  <c r="B8" i="25"/>
  <c r="A8" i="25"/>
  <c r="B7" i="25"/>
  <c r="A7" i="25"/>
  <c r="B6" i="25"/>
  <c r="A6" i="25"/>
  <c r="B5" i="25"/>
  <c r="A5" i="25"/>
  <c r="B4" i="25"/>
  <c r="A4" i="25"/>
  <c r="B3" i="25"/>
  <c r="A3" i="25"/>
  <c r="B2" i="25"/>
  <c r="A2" i="25"/>
  <c r="Q36" i="24"/>
  <c r="Q35" i="24"/>
  <c r="Q34" i="24"/>
  <c r="Q33" i="24"/>
  <c r="Q32" i="24"/>
  <c r="Q31" i="24"/>
  <c r="Q30" i="24"/>
  <c r="Q29" i="24"/>
  <c r="Q28" i="24"/>
  <c r="Q27" i="24"/>
  <c r="Q26" i="24"/>
  <c r="Q25" i="24"/>
  <c r="H32" i="24"/>
  <c r="H30" i="24"/>
  <c r="H29" i="24"/>
  <c r="H26" i="24"/>
  <c r="H25" i="24"/>
  <c r="H24" i="24"/>
  <c r="H23" i="24"/>
  <c r="H22" i="24"/>
  <c r="G32" i="24"/>
  <c r="G30" i="24"/>
  <c r="G29" i="24"/>
  <c r="G26" i="24"/>
  <c r="G25" i="24"/>
  <c r="F32" i="24"/>
  <c r="F30" i="24"/>
  <c r="F29" i="24"/>
  <c r="F26" i="24"/>
  <c r="F25" i="24"/>
  <c r="F24" i="24"/>
  <c r="F23" i="24"/>
  <c r="F22" i="24"/>
  <c r="F21" i="24"/>
  <c r="F20" i="24"/>
  <c r="F19" i="24"/>
  <c r="Q24" i="24"/>
  <c r="Q23" i="24"/>
  <c r="Q22" i="24"/>
  <c r="Q21" i="24"/>
  <c r="Q20" i="24"/>
  <c r="Q19" i="24"/>
  <c r="H21" i="24"/>
  <c r="H20" i="24"/>
  <c r="G41" i="22"/>
  <c r="G40" i="22"/>
  <c r="G39" i="22"/>
  <c r="G38" i="22"/>
  <c r="G37" i="22"/>
  <c r="G36" i="22"/>
  <c r="F18" i="24"/>
  <c r="F17" i="24"/>
  <c r="F16" i="24"/>
  <c r="F15" i="24"/>
  <c r="F14" i="24"/>
  <c r="F13" i="24"/>
  <c r="F12" i="24"/>
  <c r="F11" i="24"/>
  <c r="F10" i="24"/>
  <c r="F9" i="24"/>
  <c r="F8" i="24"/>
  <c r="F7" i="24"/>
  <c r="F6" i="24"/>
  <c r="F5" i="24"/>
  <c r="F4" i="24"/>
  <c r="F3" i="24"/>
  <c r="F2" i="24"/>
  <c r="Q18" i="24"/>
  <c r="Q17" i="24"/>
  <c r="Q16" i="24"/>
  <c r="Q15" i="24"/>
  <c r="Q14" i="24"/>
  <c r="Q13" i="24"/>
  <c r="Q12" i="24"/>
  <c r="Q11" i="24"/>
  <c r="Q10" i="24"/>
  <c r="Q9" i="24"/>
  <c r="Q8" i="24"/>
  <c r="Q7" i="24"/>
  <c r="Q6" i="24"/>
  <c r="Q5" i="24"/>
  <c r="Q4" i="24"/>
  <c r="Q3" i="24"/>
  <c r="Q2" i="24"/>
  <c r="F3" i="20"/>
  <c r="F4" i="20"/>
  <c r="F5" i="20"/>
  <c r="F6" i="20"/>
  <c r="F7" i="20"/>
  <c r="F8" i="20"/>
  <c r="F9" i="20"/>
  <c r="F10" i="20"/>
  <c r="F11" i="20"/>
  <c r="F12" i="20"/>
  <c r="F13" i="20"/>
  <c r="F14" i="20"/>
  <c r="F15" i="20"/>
  <c r="F16" i="20"/>
  <c r="F17" i="20"/>
  <c r="F18" i="20"/>
  <c r="F19" i="20"/>
  <c r="F20"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2" i="20"/>
  <c r="I2" i="24"/>
  <c r="X90" i="24"/>
  <c r="W90" i="24"/>
  <c r="V90" i="24"/>
  <c r="S90" i="24"/>
  <c r="X89" i="24"/>
  <c r="W89" i="24"/>
  <c r="V89" i="24"/>
  <c r="S89" i="24"/>
  <c r="X88" i="24"/>
  <c r="W88" i="24"/>
  <c r="V88" i="24"/>
  <c r="S88" i="24"/>
  <c r="X87" i="24"/>
  <c r="W87" i="24"/>
  <c r="V87" i="24"/>
  <c r="S87" i="24"/>
  <c r="X86" i="24"/>
  <c r="W86" i="24"/>
  <c r="V86" i="24"/>
  <c r="S86" i="24"/>
  <c r="X85" i="24"/>
  <c r="W85" i="24"/>
  <c r="V85" i="24"/>
  <c r="S85" i="24"/>
  <c r="X84" i="24"/>
  <c r="W84" i="24"/>
  <c r="V84" i="24"/>
  <c r="S84" i="24"/>
  <c r="X83" i="24"/>
  <c r="W83" i="24"/>
  <c r="V83" i="24"/>
  <c r="S83" i="24"/>
  <c r="X80" i="24"/>
  <c r="W80" i="24"/>
  <c r="V80" i="24"/>
  <c r="S80" i="24"/>
  <c r="X79" i="24"/>
  <c r="W79" i="24"/>
  <c r="V79" i="24"/>
  <c r="S79" i="24"/>
  <c r="X78" i="24"/>
  <c r="W78" i="24"/>
  <c r="V78" i="24"/>
  <c r="S78" i="24"/>
  <c r="X77" i="24"/>
  <c r="W77" i="24"/>
  <c r="V77" i="24"/>
  <c r="S77" i="24"/>
  <c r="X76" i="24"/>
  <c r="W76" i="24"/>
  <c r="V76" i="24"/>
  <c r="S76" i="24"/>
  <c r="X75" i="24"/>
  <c r="W75" i="24"/>
  <c r="V75" i="24"/>
  <c r="S75" i="24"/>
  <c r="X74" i="24"/>
  <c r="W74" i="24"/>
  <c r="V74" i="24"/>
  <c r="S74" i="24"/>
  <c r="X73" i="24"/>
  <c r="W73" i="24"/>
  <c r="V73" i="24"/>
  <c r="S73" i="24"/>
  <c r="X72" i="24"/>
  <c r="W72" i="24"/>
  <c r="V72" i="24"/>
  <c r="S72" i="24"/>
  <c r="X71" i="24"/>
  <c r="W71" i="24"/>
  <c r="V71" i="24"/>
  <c r="S71" i="24"/>
  <c r="X70" i="24"/>
  <c r="W70" i="24"/>
  <c r="V70" i="24"/>
  <c r="S70" i="24"/>
  <c r="X69" i="24"/>
  <c r="W69" i="24"/>
  <c r="V69" i="24"/>
  <c r="S69" i="24"/>
  <c r="X68" i="24"/>
  <c r="W68" i="24"/>
  <c r="V68" i="24"/>
  <c r="S68" i="24"/>
  <c r="X67" i="24"/>
  <c r="W67" i="24"/>
  <c r="V67" i="24"/>
  <c r="S67" i="24"/>
  <c r="X66" i="24"/>
  <c r="W66" i="24"/>
  <c r="V66" i="24"/>
  <c r="S66" i="24"/>
  <c r="X65" i="24"/>
  <c r="W65" i="24"/>
  <c r="V65" i="24"/>
  <c r="S65" i="24"/>
  <c r="X64" i="24"/>
  <c r="W64" i="24"/>
  <c r="V64" i="24"/>
  <c r="S64" i="24"/>
  <c r="X63" i="24"/>
  <c r="W63" i="24"/>
  <c r="V63" i="24"/>
  <c r="S63" i="24"/>
  <c r="X62" i="24"/>
  <c r="W62" i="24"/>
  <c r="V62" i="24"/>
  <c r="S62" i="24"/>
  <c r="X59" i="24"/>
  <c r="W59" i="24"/>
  <c r="V59" i="24"/>
  <c r="S59" i="24"/>
  <c r="X58" i="24"/>
  <c r="W58" i="24"/>
  <c r="V58" i="24"/>
  <c r="S58" i="24"/>
  <c r="X57" i="24"/>
  <c r="W57" i="24"/>
  <c r="V57" i="24"/>
  <c r="S57" i="24"/>
  <c r="X56" i="24"/>
  <c r="W56" i="24"/>
  <c r="V56" i="24"/>
  <c r="S56" i="24"/>
  <c r="X55" i="24"/>
  <c r="W55" i="24"/>
  <c r="V55" i="24"/>
  <c r="S55" i="24"/>
  <c r="X54" i="24"/>
  <c r="W54" i="24"/>
  <c r="V54" i="24"/>
  <c r="S54" i="24"/>
  <c r="X53" i="24"/>
  <c r="W53" i="24"/>
  <c r="V53" i="24"/>
  <c r="S53" i="24"/>
  <c r="X52" i="24"/>
  <c r="W52" i="24"/>
  <c r="V52" i="24"/>
  <c r="S52" i="24"/>
  <c r="X49" i="24"/>
  <c r="W49" i="24"/>
  <c r="V49" i="24"/>
  <c r="S49" i="24"/>
  <c r="X48" i="24"/>
  <c r="W48" i="24"/>
  <c r="V48" i="24"/>
  <c r="S48" i="24"/>
  <c r="X47" i="24"/>
  <c r="W47" i="24"/>
  <c r="V47" i="24"/>
  <c r="S47" i="24"/>
  <c r="X46" i="24"/>
  <c r="W46" i="24"/>
  <c r="V46" i="24"/>
  <c r="S46" i="24"/>
  <c r="X45" i="24"/>
  <c r="W45" i="24"/>
  <c r="V45" i="24"/>
  <c r="S45" i="24"/>
  <c r="X44" i="24"/>
  <c r="W44" i="24"/>
  <c r="V44" i="24"/>
  <c r="S44" i="24"/>
  <c r="X43" i="24"/>
  <c r="W43" i="24"/>
  <c r="V43" i="24"/>
  <c r="S43" i="24"/>
  <c r="X42" i="24"/>
  <c r="W42" i="24"/>
  <c r="V42" i="24"/>
  <c r="S42" i="24"/>
  <c r="H18" i="24"/>
  <c r="H17" i="24"/>
  <c r="H16" i="24"/>
  <c r="H15" i="24"/>
  <c r="H14" i="24"/>
  <c r="H13" i="24"/>
  <c r="H12" i="24"/>
  <c r="H11" i="24"/>
  <c r="H10" i="24"/>
  <c r="H9" i="24"/>
  <c r="H8" i="24"/>
  <c r="H7" i="24"/>
  <c r="H6" i="24"/>
  <c r="H5" i="24"/>
  <c r="H4" i="24"/>
  <c r="H3" i="24"/>
  <c r="H2" i="24"/>
  <c r="I62" i="20"/>
  <c r="N62" i="20"/>
  <c r="I61" i="20"/>
  <c r="N61" i="20"/>
  <c r="I60" i="20"/>
  <c r="N60" i="20"/>
  <c r="I59" i="20"/>
  <c r="N59" i="20"/>
  <c r="I58" i="20"/>
  <c r="N58" i="20"/>
  <c r="I57" i="20"/>
  <c r="N57" i="20"/>
  <c r="I56" i="20"/>
  <c r="N56" i="20"/>
  <c r="I55" i="20"/>
  <c r="N55" i="20"/>
  <c r="I54" i="20"/>
  <c r="N54" i="20"/>
  <c r="I53" i="20"/>
  <c r="N53" i="20"/>
  <c r="I52" i="20"/>
  <c r="N52" i="20"/>
  <c r="I51" i="20"/>
  <c r="N51" i="20"/>
  <c r="I50" i="20"/>
  <c r="N50" i="20"/>
  <c r="I49" i="20"/>
  <c r="N49" i="20"/>
  <c r="I48" i="20"/>
  <c r="N48" i="20"/>
  <c r="I47" i="20"/>
  <c r="N47" i="20"/>
  <c r="I46" i="20"/>
  <c r="N46" i="20"/>
  <c r="I45" i="20"/>
  <c r="N45" i="20"/>
  <c r="I44" i="20"/>
  <c r="N44" i="20"/>
  <c r="I43" i="20"/>
  <c r="N43" i="20"/>
  <c r="I42" i="20"/>
  <c r="N42" i="20"/>
  <c r="I41" i="20"/>
  <c r="N41" i="20"/>
  <c r="I40" i="20"/>
  <c r="N40" i="20"/>
  <c r="I39" i="20"/>
  <c r="N39" i="20"/>
  <c r="I38" i="20"/>
  <c r="N38" i="20"/>
  <c r="I37" i="20"/>
  <c r="N37" i="20"/>
  <c r="I36" i="20"/>
  <c r="N36" i="20"/>
  <c r="I35" i="20"/>
  <c r="N35" i="20"/>
  <c r="I34" i="20"/>
  <c r="N34" i="20"/>
  <c r="I33" i="20"/>
  <c r="N33" i="20"/>
  <c r="I32" i="20"/>
  <c r="N32" i="20"/>
  <c r="I31" i="20"/>
  <c r="N31" i="20"/>
  <c r="I30" i="20"/>
  <c r="N30" i="20"/>
  <c r="I29" i="20"/>
  <c r="N29" i="20"/>
  <c r="I28" i="20"/>
  <c r="N28" i="20"/>
  <c r="I27" i="20"/>
  <c r="N27" i="20"/>
  <c r="I26" i="20"/>
  <c r="N26" i="20"/>
  <c r="I25" i="20"/>
  <c r="N25" i="20"/>
  <c r="I24" i="20"/>
  <c r="N24" i="20"/>
  <c r="I23" i="20"/>
  <c r="N23" i="20"/>
  <c r="I22" i="20"/>
  <c r="N22" i="20"/>
  <c r="I21" i="20"/>
  <c r="N21" i="20"/>
  <c r="I20" i="20"/>
  <c r="N20" i="20"/>
  <c r="I19" i="20"/>
  <c r="N19" i="20"/>
  <c r="I18" i="20"/>
  <c r="N18" i="20"/>
  <c r="I17" i="20"/>
  <c r="N17" i="20"/>
  <c r="I16" i="20"/>
  <c r="N16" i="20"/>
  <c r="I15" i="20"/>
  <c r="N15" i="20"/>
  <c r="I14" i="20"/>
  <c r="N14" i="20"/>
  <c r="I13" i="20"/>
  <c r="N13" i="20"/>
  <c r="I12" i="20"/>
  <c r="N12" i="20"/>
  <c r="I11" i="20"/>
  <c r="N11" i="20"/>
  <c r="I10" i="20"/>
  <c r="N10" i="20"/>
  <c r="I9" i="20"/>
  <c r="N9" i="20"/>
  <c r="I8" i="20"/>
  <c r="N8" i="20"/>
  <c r="I7" i="20"/>
  <c r="N7" i="20"/>
  <c r="I6" i="20"/>
  <c r="N6" i="20"/>
  <c r="I5" i="20"/>
  <c r="N5" i="20"/>
  <c r="I4" i="20"/>
  <c r="N4" i="20"/>
  <c r="I3" i="20"/>
  <c r="N3" i="20"/>
  <c r="I2" i="20"/>
  <c r="N2" i="20"/>
  <c r="O4" i="22"/>
  <c r="L3" i="20"/>
  <c r="J3" i="20"/>
  <c r="M3" i="20"/>
  <c r="E3" i="20"/>
  <c r="L4" i="20"/>
  <c r="J4" i="20"/>
  <c r="M4" i="20"/>
  <c r="E4" i="20"/>
  <c r="L4" i="22"/>
  <c r="L5" i="20"/>
  <c r="J5" i="20"/>
  <c r="M5" i="20"/>
  <c r="E5" i="20"/>
  <c r="L6" i="20"/>
  <c r="J6" i="20"/>
  <c r="M6" i="20"/>
  <c r="E6" i="20"/>
  <c r="L7" i="20"/>
  <c r="J7" i="20"/>
  <c r="M7" i="20"/>
  <c r="E7" i="20"/>
  <c r="K4" i="22"/>
  <c r="L8" i="20"/>
  <c r="J8" i="20"/>
  <c r="M8" i="20"/>
  <c r="E8" i="20"/>
  <c r="L9" i="20"/>
  <c r="J9" i="20"/>
  <c r="M9" i="20"/>
  <c r="E9" i="20"/>
  <c r="L10" i="20"/>
  <c r="J10" i="20"/>
  <c r="M10" i="20"/>
  <c r="E10" i="20"/>
  <c r="N4" i="22"/>
  <c r="L11" i="20"/>
  <c r="J11" i="20"/>
  <c r="M11" i="20"/>
  <c r="E11" i="20"/>
  <c r="L12" i="20"/>
  <c r="J12" i="20"/>
  <c r="M12" i="20"/>
  <c r="E12" i="20"/>
  <c r="L13" i="20"/>
  <c r="J13" i="20"/>
  <c r="M13" i="20"/>
  <c r="E13" i="20"/>
  <c r="M4" i="22"/>
  <c r="L14" i="20"/>
  <c r="J14" i="20"/>
  <c r="M14" i="20"/>
  <c r="E14" i="20"/>
  <c r="L15" i="20"/>
  <c r="J15" i="20"/>
  <c r="M15" i="20"/>
  <c r="E15" i="20"/>
  <c r="L16" i="20"/>
  <c r="J16" i="20"/>
  <c r="M16" i="20"/>
  <c r="E16" i="20"/>
  <c r="O5" i="22"/>
  <c r="L17" i="20"/>
  <c r="J17" i="20"/>
  <c r="M17" i="20"/>
  <c r="E17" i="20"/>
  <c r="L18" i="20"/>
  <c r="J18" i="20"/>
  <c r="M18" i="20"/>
  <c r="E18" i="20"/>
  <c r="L19" i="20"/>
  <c r="J19" i="20"/>
  <c r="M19" i="20"/>
  <c r="E19" i="20"/>
  <c r="L20" i="20"/>
  <c r="J20" i="20"/>
  <c r="M20" i="20"/>
  <c r="E20" i="20"/>
  <c r="L21" i="20"/>
  <c r="J21" i="20"/>
  <c r="M21" i="20"/>
  <c r="E21" i="20"/>
  <c r="L22" i="20"/>
  <c r="J22" i="20"/>
  <c r="M22" i="20"/>
  <c r="E22" i="20"/>
  <c r="L5" i="22"/>
  <c r="L23" i="20"/>
  <c r="J23" i="20"/>
  <c r="M23" i="20"/>
  <c r="E23" i="20"/>
  <c r="L24" i="20"/>
  <c r="J24" i="20"/>
  <c r="M24" i="20"/>
  <c r="E24" i="20"/>
  <c r="L25" i="20"/>
  <c r="J25" i="20"/>
  <c r="M25" i="20"/>
  <c r="E25" i="20"/>
  <c r="L26" i="20"/>
  <c r="J26" i="20"/>
  <c r="M26" i="20"/>
  <c r="E26" i="20"/>
  <c r="K5" i="22"/>
  <c r="L27" i="20"/>
  <c r="J27" i="20"/>
  <c r="M27" i="20"/>
  <c r="E27" i="20"/>
  <c r="L28" i="20"/>
  <c r="J28" i="20"/>
  <c r="M28" i="20"/>
  <c r="E28" i="20"/>
  <c r="L29" i="20"/>
  <c r="J29" i="20"/>
  <c r="M29" i="20"/>
  <c r="E29" i="20"/>
  <c r="L30" i="20"/>
  <c r="J30" i="20"/>
  <c r="M30" i="20"/>
  <c r="E30" i="20"/>
  <c r="L31" i="20"/>
  <c r="J31" i="20"/>
  <c r="M31" i="20"/>
  <c r="E31" i="20"/>
  <c r="L32" i="20"/>
  <c r="J32" i="20"/>
  <c r="M32" i="20"/>
  <c r="E32" i="20"/>
  <c r="N5" i="22"/>
  <c r="L33" i="20"/>
  <c r="J33" i="20"/>
  <c r="M33" i="20"/>
  <c r="E33" i="20"/>
  <c r="L34" i="20"/>
  <c r="J34" i="20"/>
  <c r="M34" i="20"/>
  <c r="E34" i="20"/>
  <c r="L35" i="20"/>
  <c r="J35" i="20"/>
  <c r="M35" i="20"/>
  <c r="E35" i="20"/>
  <c r="L36" i="20"/>
  <c r="J36" i="20"/>
  <c r="M36" i="20"/>
  <c r="E36" i="20"/>
  <c r="M5" i="22"/>
  <c r="L37" i="20"/>
  <c r="J37" i="20"/>
  <c r="M37" i="20"/>
  <c r="E37" i="20"/>
  <c r="L38" i="20"/>
  <c r="J38" i="20"/>
  <c r="M38" i="20"/>
  <c r="E38" i="20"/>
  <c r="L39" i="20"/>
  <c r="J39" i="20"/>
  <c r="M39" i="20"/>
  <c r="E39" i="20"/>
  <c r="L40" i="20"/>
  <c r="J40" i="20"/>
  <c r="M40" i="20"/>
  <c r="E40" i="20"/>
  <c r="O6" i="22"/>
  <c r="L41" i="20"/>
  <c r="J41" i="20"/>
  <c r="M41" i="20"/>
  <c r="E41" i="20"/>
  <c r="L42" i="20"/>
  <c r="J42" i="20"/>
  <c r="M42" i="20"/>
  <c r="E42" i="20"/>
  <c r="L43" i="20"/>
  <c r="J43" i="20"/>
  <c r="M43" i="20"/>
  <c r="E43" i="20"/>
  <c r="L6" i="22"/>
  <c r="L44" i="20"/>
  <c r="J44" i="20"/>
  <c r="M44" i="20"/>
  <c r="E44" i="20"/>
  <c r="L45" i="20"/>
  <c r="J45" i="20"/>
  <c r="M45" i="20"/>
  <c r="E45" i="20"/>
  <c r="K6" i="22"/>
  <c r="L46" i="20"/>
  <c r="J46" i="20"/>
  <c r="M46" i="20"/>
  <c r="E46" i="20"/>
  <c r="L47" i="20"/>
  <c r="J47" i="20"/>
  <c r="M47" i="20"/>
  <c r="E47" i="20"/>
  <c r="L48" i="20"/>
  <c r="J48" i="20"/>
  <c r="M48" i="20"/>
  <c r="E48" i="20"/>
  <c r="N6" i="22"/>
  <c r="L49" i="20"/>
  <c r="J49" i="20"/>
  <c r="M49" i="20"/>
  <c r="E49" i="20"/>
  <c r="L50" i="20"/>
  <c r="J50" i="20"/>
  <c r="M50" i="20"/>
  <c r="E50" i="20"/>
  <c r="L51" i="20"/>
  <c r="J51" i="20"/>
  <c r="M51" i="20"/>
  <c r="E51" i="20"/>
  <c r="M6" i="22"/>
  <c r="L52" i="20"/>
  <c r="J52" i="20"/>
  <c r="M52" i="20"/>
  <c r="E52" i="20"/>
  <c r="L53" i="20"/>
  <c r="J53" i="20"/>
  <c r="M53" i="20"/>
  <c r="E53" i="20"/>
  <c r="L54" i="20"/>
  <c r="J54" i="20"/>
  <c r="M54" i="20"/>
  <c r="E54" i="20"/>
  <c r="O7" i="22"/>
  <c r="L55" i="20"/>
  <c r="J55" i="20"/>
  <c r="M55" i="20"/>
  <c r="E55" i="20"/>
  <c r="L56" i="20"/>
  <c r="J56" i="20"/>
  <c r="M56" i="20"/>
  <c r="E56" i="20"/>
  <c r="L7" i="22"/>
  <c r="L57" i="20"/>
  <c r="J57" i="20"/>
  <c r="M57" i="20"/>
  <c r="E57" i="20"/>
  <c r="L58" i="20"/>
  <c r="J58" i="20"/>
  <c r="M58" i="20"/>
  <c r="E58" i="20"/>
  <c r="K7" i="22"/>
  <c r="L59" i="20"/>
  <c r="J59" i="20"/>
  <c r="M59" i="20"/>
  <c r="E59" i="20"/>
  <c r="N7" i="22"/>
  <c r="L60" i="20"/>
  <c r="J60" i="20"/>
  <c r="M60" i="20"/>
  <c r="E60" i="20"/>
  <c r="M7" i="22"/>
  <c r="L61" i="20"/>
  <c r="J61" i="20"/>
  <c r="M61" i="20"/>
  <c r="E61" i="20"/>
  <c r="K8" i="22"/>
  <c r="L62" i="20"/>
  <c r="J62" i="20"/>
  <c r="M62" i="20"/>
  <c r="E62" i="20"/>
  <c r="L2" i="20"/>
  <c r="J2" i="20"/>
  <c r="M2" i="20"/>
  <c r="E2" i="20"/>
  <c r="E70" i="22"/>
  <c r="E69" i="22"/>
  <c r="E68" i="22"/>
  <c r="E67" i="22"/>
  <c r="E66" i="22"/>
  <c r="E65" i="22"/>
  <c r="E64" i="22"/>
  <c r="E63" i="22"/>
  <c r="E62" i="22"/>
  <c r="E61" i="22"/>
  <c r="E60" i="22"/>
  <c r="E59" i="22"/>
  <c r="E58" i="22"/>
  <c r="E57" i="22"/>
  <c r="E56" i="22"/>
  <c r="E55" i="22"/>
  <c r="E54" i="22"/>
  <c r="E53" i="22"/>
  <c r="E52" i="22"/>
  <c r="E51" i="22"/>
  <c r="E50" i="22"/>
  <c r="E49" i="22"/>
  <c r="E48" i="22"/>
  <c r="E47" i="22"/>
  <c r="E46" i="22"/>
  <c r="E45" i="22"/>
  <c r="E44" i="22"/>
  <c r="E43" i="22"/>
  <c r="E42" i="22"/>
  <c r="E41" i="22"/>
  <c r="E40" i="22"/>
  <c r="E39" i="22"/>
  <c r="E38" i="22"/>
  <c r="E37" i="22"/>
  <c r="E36" i="22"/>
  <c r="V4" i="21"/>
  <c r="V5" i="21"/>
  <c r="V6" i="21"/>
  <c r="V7" i="21"/>
  <c r="V8" i="21"/>
  <c r="V9" i="21"/>
  <c r="V10" i="21"/>
  <c r="V11" i="21"/>
  <c r="V12" i="21"/>
  <c r="V13" i="21"/>
  <c r="V14" i="21"/>
  <c r="V15" i="21"/>
  <c r="V16" i="21"/>
  <c r="V17" i="21"/>
  <c r="V18" i="21"/>
  <c r="V19" i="21"/>
  <c r="V20" i="21"/>
  <c r="V21" i="21"/>
  <c r="V22" i="21"/>
  <c r="V23" i="21"/>
  <c r="V24" i="21"/>
  <c r="V25" i="21"/>
  <c r="V26" i="21"/>
  <c r="V27" i="21"/>
  <c r="V28" i="21"/>
  <c r="V29" i="21"/>
  <c r="V30" i="21"/>
  <c r="V31" i="21"/>
  <c r="V32" i="21"/>
  <c r="V33" i="21"/>
  <c r="V34" i="21"/>
  <c r="V35" i="21"/>
  <c r="V36" i="21"/>
  <c r="V37" i="21"/>
  <c r="V38" i="21"/>
  <c r="V39" i="21"/>
  <c r="V40" i="21"/>
  <c r="V41" i="21"/>
  <c r="V42" i="21"/>
  <c r="V43" i="21"/>
  <c r="V44" i="21"/>
  <c r="V45" i="21"/>
  <c r="V46" i="21"/>
  <c r="V47" i="21"/>
  <c r="V48" i="21"/>
  <c r="V49" i="21"/>
  <c r="V50" i="21"/>
  <c r="V51" i="21"/>
  <c r="V52" i="21"/>
  <c r="V53" i="21"/>
  <c r="V54" i="21"/>
  <c r="V55" i="21"/>
  <c r="V56" i="21"/>
  <c r="V57" i="21"/>
  <c r="V58" i="21"/>
  <c r="V3" i="21"/>
  <c r="AA4" i="21"/>
  <c r="AA5" i="21"/>
  <c r="AA6" i="21"/>
  <c r="AA7" i="21"/>
  <c r="AA8" i="21"/>
  <c r="AA9" i="21"/>
  <c r="AA10" i="21"/>
  <c r="AA11" i="21"/>
  <c r="AA12" i="21"/>
  <c r="AA13" i="21"/>
  <c r="AA14" i="21"/>
  <c r="AA15" i="21"/>
  <c r="AA16" i="21"/>
  <c r="AA17" i="21"/>
  <c r="AA18" i="21"/>
  <c r="AA19" i="21"/>
  <c r="AA20" i="21"/>
  <c r="AA21" i="21"/>
  <c r="AA22" i="21"/>
  <c r="AA23" i="21"/>
  <c r="AA3" i="21"/>
  <c r="W24" i="21"/>
  <c r="W3" i="21"/>
  <c r="H26" i="21"/>
  <c r="H25" i="21"/>
  <c r="H24" i="21"/>
  <c r="H23" i="21"/>
  <c r="H22" i="21"/>
  <c r="H21" i="21"/>
  <c r="H20" i="21"/>
  <c r="H19" i="21"/>
  <c r="H18" i="21"/>
  <c r="H17" i="21"/>
  <c r="H16" i="21"/>
  <c r="H15" i="21"/>
  <c r="H14" i="21"/>
  <c r="H13" i="21"/>
  <c r="H12" i="21"/>
  <c r="H11" i="21"/>
  <c r="H10" i="21"/>
  <c r="H9" i="21"/>
  <c r="H8" i="21"/>
  <c r="H7" i="21"/>
  <c r="H6" i="21"/>
  <c r="H5" i="21"/>
  <c r="H4" i="21"/>
  <c r="H3" i="21"/>
  <c r="H2" i="21"/>
  <c r="N26" i="21"/>
  <c r="N25" i="21"/>
  <c r="N24" i="21"/>
  <c r="N23" i="21"/>
  <c r="N21" i="21"/>
  <c r="N20" i="21"/>
  <c r="N19" i="21"/>
  <c r="N18" i="21"/>
  <c r="N16" i="21"/>
  <c r="N15" i="21"/>
  <c r="N14" i="21"/>
  <c r="N13" i="21"/>
  <c r="N11" i="21"/>
  <c r="N10" i="21"/>
  <c r="N9" i="21"/>
  <c r="N8" i="21"/>
  <c r="N6" i="21"/>
  <c r="N5" i="21"/>
  <c r="N4" i="21"/>
  <c r="N3" i="21"/>
  <c r="B87" i="23" a="1"/>
  <c r="B87" i="23"/>
  <c r="B86" i="23" a="1"/>
  <c r="B86" i="23"/>
  <c r="B85" i="23" a="1"/>
  <c r="B85" i="23"/>
  <c r="B84" i="23" a="1"/>
  <c r="B84" i="23"/>
  <c r="B83" i="23" a="1"/>
  <c r="B83" i="23"/>
  <c r="B82" i="23" a="1"/>
  <c r="B82" i="23"/>
  <c r="B81" i="23" a="1"/>
  <c r="B81" i="23"/>
  <c r="B80" i="23" a="1"/>
  <c r="B80" i="23"/>
  <c r="B79" i="23" a="1"/>
  <c r="B79" i="23"/>
  <c r="B78" i="23" a="1"/>
  <c r="B78" i="23"/>
  <c r="B77" i="23" a="1"/>
  <c r="B77" i="23"/>
  <c r="B76" i="23" a="1"/>
  <c r="B76" i="23"/>
  <c r="B75" i="23" a="1"/>
  <c r="B75" i="23"/>
  <c r="B74" i="23" a="1"/>
  <c r="B74" i="23"/>
  <c r="B73" i="23" a="1"/>
  <c r="B73" i="23"/>
  <c r="B72" i="23" a="1"/>
  <c r="B72" i="23"/>
  <c r="B71" i="23" a="1"/>
  <c r="B71" i="23"/>
  <c r="B70" i="23" a="1"/>
  <c r="B70" i="23"/>
  <c r="B69" i="23" a="1"/>
  <c r="B69" i="23"/>
  <c r="B68" i="23" a="1"/>
  <c r="B68" i="23"/>
  <c r="B67" i="23" a="1"/>
  <c r="B67" i="23"/>
  <c r="B66" i="23" a="1"/>
  <c r="B66" i="23"/>
  <c r="B65" i="23" a="1"/>
  <c r="B65" i="23"/>
  <c r="B64" i="23" a="1"/>
  <c r="B64" i="23"/>
  <c r="B63" i="23" a="1"/>
  <c r="B63" i="23"/>
  <c r="B62" i="23" a="1"/>
  <c r="B62" i="23"/>
  <c r="B61" i="23" a="1"/>
  <c r="B61" i="23"/>
  <c r="B60" i="23" a="1"/>
  <c r="B60" i="23"/>
  <c r="B59" i="23" a="1"/>
  <c r="B59" i="23"/>
  <c r="B58" i="23" a="1"/>
  <c r="B58" i="23"/>
  <c r="B57" i="23" a="1"/>
  <c r="B57" i="23"/>
  <c r="B56" i="23" a="1"/>
  <c r="B56" i="23"/>
  <c r="B55" i="23" a="1"/>
  <c r="B55" i="23"/>
  <c r="B54" i="23" a="1"/>
  <c r="B54" i="23"/>
  <c r="B53" i="23" a="1"/>
  <c r="B53" i="23"/>
  <c r="B52" i="23" a="1"/>
  <c r="B52" i="23"/>
  <c r="B51" i="23" a="1"/>
  <c r="B51" i="23"/>
  <c r="B50" i="23" a="1"/>
  <c r="B50" i="23"/>
  <c r="B49" i="23" a="1"/>
  <c r="B49" i="23"/>
  <c r="B48" i="23" a="1"/>
  <c r="B48" i="23"/>
  <c r="B47" i="23" a="1"/>
  <c r="B47" i="23"/>
  <c r="B46" i="23" a="1"/>
  <c r="B46" i="23"/>
  <c r="B45" i="23" a="1"/>
  <c r="B45" i="23"/>
  <c r="D3" i="20"/>
  <c r="D4" i="20"/>
  <c r="D5" i="20"/>
  <c r="D6" i="20"/>
  <c r="D7" i="20"/>
  <c r="D8" i="20"/>
  <c r="D9" i="20"/>
  <c r="D10" i="20"/>
  <c r="D11" i="20"/>
  <c r="D12" i="20"/>
  <c r="D13" i="20"/>
  <c r="D14" i="20"/>
  <c r="D15" i="20"/>
  <c r="D16" i="20"/>
  <c r="D17" i="20"/>
  <c r="D18" i="20"/>
  <c r="D19" i="20"/>
  <c r="D20" i="20"/>
  <c r="D21" i="20"/>
  <c r="D22" i="20"/>
  <c r="D23" i="20"/>
  <c r="D24" i="20"/>
  <c r="D25" i="20"/>
  <c r="D26" i="20"/>
  <c r="D27" i="20"/>
  <c r="D28" i="20"/>
  <c r="D29" i="20"/>
  <c r="D30" i="20"/>
  <c r="D31" i="20"/>
  <c r="D32" i="20"/>
  <c r="D33" i="20"/>
  <c r="D34" i="20"/>
  <c r="D35" i="20"/>
  <c r="D36" i="20"/>
  <c r="D37" i="20"/>
  <c r="D38" i="20"/>
  <c r="D39" i="20"/>
  <c r="D40" i="20"/>
  <c r="D41" i="20"/>
  <c r="D42" i="20"/>
  <c r="D43" i="20"/>
  <c r="D44" i="20"/>
  <c r="D45" i="20"/>
  <c r="D46" i="20"/>
  <c r="D47" i="20"/>
  <c r="D48" i="20"/>
  <c r="D49" i="20"/>
  <c r="D50" i="20"/>
  <c r="D51" i="20"/>
  <c r="D52" i="20"/>
  <c r="D53" i="20"/>
  <c r="D54" i="20"/>
  <c r="D55" i="20"/>
  <c r="D56" i="20"/>
  <c r="D57" i="20"/>
  <c r="D58" i="20"/>
  <c r="D59" i="20"/>
  <c r="D60" i="20"/>
  <c r="D61" i="20"/>
  <c r="D62" i="20"/>
  <c r="D2" i="20"/>
  <c r="D4" i="22"/>
  <c r="D5" i="22"/>
  <c r="D6" i="22"/>
  <c r="D7" i="22"/>
  <c r="D8" i="22"/>
  <c r="D9" i="22"/>
  <c r="D10" i="22"/>
  <c r="D11" i="22"/>
  <c r="D12" i="22"/>
  <c r="D13" i="22"/>
  <c r="D14" i="22"/>
  <c r="D15" i="22"/>
  <c r="D16" i="22"/>
  <c r="D17" i="22"/>
  <c r="D18" i="22"/>
  <c r="D19" i="22"/>
  <c r="D20" i="22"/>
  <c r="D21" i="22"/>
  <c r="D22" i="22"/>
  <c r="D23" i="22"/>
  <c r="D24" i="22"/>
  <c r="AH88" i="22"/>
  <c r="AG88" i="22"/>
  <c r="AF88" i="22"/>
  <c r="AE88" i="22"/>
  <c r="AH87" i="22"/>
  <c r="AG87" i="22"/>
  <c r="AF87" i="22"/>
  <c r="AE87" i="22"/>
  <c r="AH86" i="22"/>
  <c r="AG86" i="22"/>
  <c r="AF86" i="22"/>
  <c r="AE86" i="22"/>
  <c r="AH85" i="22"/>
  <c r="AG85" i="22"/>
  <c r="AF85" i="22"/>
  <c r="AE85" i="22"/>
  <c r="AH84" i="22"/>
  <c r="AG84" i="22"/>
  <c r="AF84" i="22"/>
  <c r="AE84" i="22"/>
  <c r="AH83" i="22"/>
  <c r="AG83" i="22"/>
  <c r="AF83" i="22"/>
  <c r="AE83" i="22"/>
  <c r="AH82" i="22"/>
  <c r="AG82" i="22"/>
  <c r="AF82" i="22"/>
  <c r="AE82" i="22"/>
  <c r="AH81" i="22"/>
  <c r="AG81" i="22"/>
  <c r="AF81" i="22"/>
  <c r="AE81" i="22"/>
  <c r="AH80" i="22"/>
  <c r="AG80" i="22"/>
  <c r="AF80" i="22"/>
  <c r="AE80" i="22"/>
  <c r="AH79" i="22"/>
  <c r="AG79" i="22"/>
  <c r="AF79" i="22"/>
  <c r="AE79" i="22"/>
  <c r="AH78" i="22"/>
  <c r="AG78" i="22"/>
  <c r="AF78" i="22"/>
  <c r="AE78" i="22"/>
  <c r="AH77" i="22"/>
  <c r="AG77" i="22"/>
  <c r="AF77" i="22"/>
  <c r="AE77" i="22"/>
  <c r="AH76" i="22"/>
  <c r="AG76" i="22"/>
  <c r="AF76" i="22"/>
  <c r="AE76" i="22"/>
  <c r="AH75" i="22"/>
  <c r="AG75" i="22"/>
  <c r="AF75" i="22"/>
  <c r="AE75" i="22"/>
  <c r="AH74" i="22"/>
  <c r="AG74" i="22"/>
  <c r="AF74" i="22"/>
  <c r="AE74" i="22"/>
  <c r="AH73" i="22"/>
  <c r="AG73" i="22"/>
  <c r="AF73" i="22"/>
  <c r="AE73" i="22"/>
  <c r="AH72" i="22"/>
  <c r="AG72" i="22"/>
  <c r="AF72" i="22"/>
  <c r="AE72" i="22"/>
  <c r="AH71" i="22"/>
  <c r="AG71" i="22"/>
  <c r="AF71" i="22"/>
  <c r="AE71" i="22"/>
  <c r="AH70" i="22"/>
  <c r="AG70" i="22"/>
  <c r="AF70" i="22"/>
  <c r="AE70" i="22"/>
  <c r="AH69" i="22"/>
  <c r="AG69" i="22"/>
  <c r="AF69" i="22"/>
  <c r="AE69" i="22"/>
  <c r="AH68" i="22"/>
  <c r="AG68" i="22"/>
  <c r="AF68" i="22"/>
  <c r="AE68" i="22"/>
  <c r="AH67" i="22"/>
  <c r="AG67" i="22"/>
  <c r="AF67" i="22"/>
  <c r="AE67" i="22"/>
  <c r="AH66" i="22"/>
  <c r="AG66" i="22"/>
  <c r="AF66" i="22"/>
  <c r="AE66" i="22"/>
  <c r="AH65" i="22"/>
  <c r="AG65" i="22"/>
  <c r="AF65" i="22"/>
  <c r="AE65" i="22"/>
  <c r="AH64" i="22"/>
  <c r="AG64" i="22"/>
  <c r="AF64" i="22"/>
  <c r="AE64" i="22"/>
  <c r="AH63" i="22"/>
  <c r="AG63" i="22"/>
  <c r="AF63" i="22"/>
  <c r="AE63" i="22"/>
  <c r="AH62" i="22"/>
  <c r="AG62" i="22"/>
  <c r="AF62" i="22"/>
  <c r="AE62" i="22"/>
  <c r="AH61" i="22"/>
  <c r="AG61" i="22"/>
  <c r="AF61" i="22"/>
  <c r="AE61" i="22"/>
  <c r="AH60" i="22"/>
  <c r="AG60" i="22"/>
  <c r="AF60" i="22"/>
  <c r="AE60" i="22"/>
  <c r="AH59" i="22"/>
  <c r="AG59" i="22"/>
  <c r="AF59" i="22"/>
  <c r="AE59" i="22"/>
  <c r="AH58" i="22"/>
  <c r="AG58" i="22"/>
  <c r="AF58" i="22"/>
  <c r="AE58" i="22"/>
  <c r="AH57" i="22"/>
  <c r="AG57" i="22"/>
  <c r="AF57" i="22"/>
  <c r="AE57" i="22"/>
  <c r="AH56" i="22"/>
  <c r="AG56" i="22"/>
  <c r="AF56" i="22"/>
  <c r="AE56" i="22"/>
  <c r="AH55" i="22"/>
  <c r="AG55" i="22"/>
  <c r="AF55" i="22"/>
  <c r="AE55" i="22"/>
  <c r="AH54" i="22"/>
  <c r="AG54" i="22"/>
  <c r="AF54" i="22"/>
  <c r="AE54" i="22"/>
  <c r="AH53" i="22"/>
  <c r="AG53" i="22"/>
  <c r="AF53" i="22"/>
  <c r="AE53" i="22"/>
  <c r="AH52" i="22"/>
  <c r="AG52" i="22"/>
  <c r="AF52" i="22"/>
  <c r="AE52" i="22"/>
  <c r="AH51" i="22"/>
  <c r="AG51" i="22"/>
  <c r="AF51" i="22"/>
  <c r="AE51" i="22"/>
  <c r="AH50" i="22"/>
  <c r="AG50" i="22"/>
  <c r="AF50" i="22"/>
  <c r="AE50" i="22"/>
  <c r="AH49" i="22"/>
  <c r="AG49" i="22"/>
  <c r="AF49" i="22"/>
  <c r="AE49" i="22"/>
  <c r="AH48" i="22"/>
  <c r="AG48" i="22"/>
  <c r="AF48" i="22"/>
  <c r="AE48" i="22"/>
  <c r="AH47" i="22"/>
  <c r="AG47" i="22"/>
  <c r="AF47" i="22"/>
  <c r="AE47" i="22"/>
  <c r="AH46" i="22"/>
  <c r="AG46" i="22"/>
  <c r="AF46" i="22"/>
  <c r="AE46" i="22"/>
  <c r="AH45" i="22"/>
  <c r="AG45" i="22"/>
  <c r="AF45" i="22"/>
  <c r="AE45" i="22"/>
  <c r="AH44" i="22"/>
  <c r="AG44" i="22"/>
  <c r="AF44" i="22"/>
  <c r="AE44" i="22"/>
  <c r="AH43" i="22"/>
  <c r="AG43" i="22"/>
  <c r="AF43" i="22"/>
  <c r="AE43" i="22"/>
  <c r="AH42" i="22"/>
  <c r="AG42" i="22"/>
  <c r="AF42" i="22"/>
  <c r="AE42" i="22"/>
  <c r="AH41" i="22"/>
  <c r="AG41" i="22"/>
  <c r="AF41" i="22"/>
  <c r="AE41" i="22"/>
  <c r="AH40" i="22"/>
  <c r="AG40" i="22"/>
  <c r="AF40" i="22"/>
  <c r="AE40" i="22"/>
  <c r="AH39" i="22"/>
  <c r="AG39" i="22"/>
  <c r="AF39" i="22"/>
  <c r="AE39" i="22"/>
  <c r="AH38" i="22"/>
  <c r="AG38" i="22"/>
  <c r="AF38" i="22"/>
  <c r="AE38" i="22"/>
  <c r="AH37" i="22"/>
  <c r="AG37" i="22"/>
  <c r="AF37" i="22"/>
  <c r="AE37" i="22"/>
  <c r="AH36" i="22"/>
  <c r="AG36" i="22"/>
  <c r="AF36" i="22"/>
  <c r="AE36" i="22"/>
  <c r="AH35" i="22"/>
  <c r="AG35" i="22"/>
  <c r="AF35" i="22"/>
  <c r="AE35" i="22"/>
  <c r="AH34" i="22"/>
  <c r="AG34" i="22"/>
  <c r="AF34" i="22"/>
  <c r="AE34" i="22"/>
  <c r="AH33" i="22"/>
  <c r="AG33" i="22"/>
  <c r="AF33" i="22"/>
  <c r="AE33" i="22"/>
  <c r="AH32" i="22"/>
  <c r="AG32" i="22"/>
  <c r="AF32" i="22"/>
  <c r="AE32" i="22"/>
  <c r="AH31" i="22"/>
  <c r="AG31" i="22"/>
  <c r="AF31" i="22"/>
  <c r="AE31" i="22"/>
  <c r="AH30" i="22"/>
  <c r="AG30" i="22"/>
  <c r="AF30" i="22"/>
  <c r="AE30" i="22"/>
  <c r="AH29" i="22"/>
  <c r="AG29" i="22"/>
  <c r="AF29" i="22"/>
  <c r="AE29" i="22"/>
  <c r="AH28" i="22"/>
  <c r="AG28" i="22"/>
  <c r="AF28" i="22"/>
  <c r="AE28" i="22"/>
  <c r="AH27" i="22"/>
  <c r="AG27" i="22"/>
  <c r="AF27" i="22"/>
  <c r="AE27" i="22"/>
  <c r="AH26" i="22"/>
  <c r="AG26" i="22"/>
  <c r="AF26" i="22"/>
  <c r="AE26" i="22"/>
  <c r="AH25" i="22"/>
  <c r="AG25" i="22"/>
  <c r="AF25" i="22"/>
  <c r="AE25" i="22"/>
  <c r="AH24" i="22"/>
  <c r="AG24" i="22"/>
  <c r="AF24" i="22"/>
  <c r="AE24" i="22"/>
  <c r="Y8" i="22"/>
  <c r="AB12" i="22"/>
  <c r="AC12" i="22"/>
  <c r="AD12" i="22"/>
  <c r="AE12" i="22"/>
  <c r="O8" i="22"/>
  <c r="N8" i="22"/>
  <c r="M8" i="22"/>
  <c r="L8" i="22"/>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89" i="9"/>
  <c r="F190" i="9"/>
  <c r="F191" i="9"/>
  <c r="F192" i="9"/>
  <c r="F193" i="9"/>
  <c r="F194" i="9"/>
  <c r="F195" i="9"/>
  <c r="F196" i="9"/>
  <c r="F197" i="9"/>
  <c r="F198" i="9"/>
  <c r="F199" i="9"/>
  <c r="F200" i="9"/>
  <c r="F201" i="9"/>
  <c r="F202" i="9"/>
  <c r="F2" i="9"/>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F124" i="1"/>
  <c r="W124" i="1"/>
  <c r="AD124" i="1"/>
  <c r="F125" i="1"/>
  <c r="W125" i="1"/>
  <c r="AD125" i="1"/>
  <c r="F126" i="1"/>
  <c r="W126" i="1"/>
  <c r="AD126" i="1"/>
  <c r="F127" i="1"/>
  <c r="W127" i="1"/>
  <c r="AD127" i="1"/>
  <c r="F128" i="1"/>
  <c r="W128" i="1"/>
  <c r="AD128" i="1"/>
  <c r="F129" i="1"/>
  <c r="W129" i="1"/>
  <c r="AD129" i="1"/>
  <c r="F130" i="1"/>
  <c r="W130" i="1"/>
  <c r="AD130" i="1"/>
  <c r="F131" i="1"/>
  <c r="W131" i="1"/>
  <c r="AD131" i="1"/>
  <c r="F132" i="1"/>
  <c r="W132" i="1"/>
  <c r="AD132" i="1"/>
  <c r="F133" i="1"/>
  <c r="W133" i="1"/>
  <c r="AD133" i="1"/>
  <c r="F134" i="1"/>
  <c r="W134" i="1"/>
  <c r="AD134" i="1"/>
  <c r="F135" i="1"/>
  <c r="W135" i="1"/>
  <c r="AD135" i="1"/>
  <c r="F136" i="1"/>
  <c r="W136" i="1"/>
  <c r="AD136" i="1"/>
  <c r="F137" i="1"/>
  <c r="W137" i="1"/>
  <c r="AD137" i="1"/>
  <c r="F138" i="1"/>
  <c r="W138" i="1"/>
  <c r="AD138" i="1"/>
  <c r="F139" i="1"/>
  <c r="W139" i="1"/>
  <c r="AD139" i="1"/>
  <c r="F140" i="1"/>
  <c r="W140" i="1"/>
  <c r="AD140" i="1"/>
  <c r="F141" i="1"/>
  <c r="W141" i="1"/>
  <c r="AD141" i="1"/>
  <c r="F142" i="1"/>
  <c r="W142" i="1"/>
  <c r="AD142" i="1"/>
  <c r="F143" i="1"/>
  <c r="W143" i="1"/>
  <c r="AD143" i="1"/>
  <c r="F144" i="1"/>
  <c r="W144" i="1"/>
  <c r="AD144" i="1"/>
  <c r="F145" i="1"/>
  <c r="W145" i="1"/>
  <c r="AD145" i="1"/>
  <c r="F146" i="1"/>
  <c r="W146" i="1"/>
  <c r="AD146" i="1"/>
  <c r="F147" i="1"/>
  <c r="W147" i="1"/>
  <c r="AD147" i="1"/>
  <c r="F148" i="1"/>
  <c r="W148" i="1"/>
  <c r="AD148" i="1"/>
  <c r="F149" i="1"/>
  <c r="W149" i="1"/>
  <c r="AD149" i="1"/>
  <c r="F150" i="1"/>
  <c r="W150" i="1"/>
  <c r="AD150" i="1"/>
  <c r="F151" i="1"/>
  <c r="W151" i="1"/>
  <c r="AD151" i="1"/>
  <c r="F152" i="1"/>
  <c r="W152" i="1"/>
  <c r="AD152" i="1"/>
  <c r="F153" i="1"/>
  <c r="W153" i="1"/>
  <c r="AD153" i="1"/>
  <c r="F154" i="1"/>
  <c r="W154" i="1"/>
  <c r="AD154" i="1"/>
  <c r="F155" i="1"/>
  <c r="W155" i="1"/>
  <c r="AD155" i="1"/>
  <c r="F156" i="1"/>
  <c r="W156" i="1"/>
  <c r="AD156" i="1"/>
  <c r="F157" i="1"/>
  <c r="W157" i="1"/>
  <c r="AD157" i="1"/>
  <c r="F158" i="1"/>
  <c r="W158" i="1"/>
  <c r="AD158" i="1"/>
  <c r="F159" i="1"/>
  <c r="W159" i="1"/>
  <c r="AD159" i="1"/>
  <c r="F160" i="1"/>
  <c r="W160" i="1"/>
  <c r="AD160" i="1"/>
  <c r="F161" i="1"/>
  <c r="W161" i="1"/>
  <c r="AD161" i="1"/>
  <c r="F162" i="1"/>
  <c r="W162" i="1"/>
  <c r="AD162" i="1"/>
  <c r="F163" i="1"/>
  <c r="W163" i="1"/>
  <c r="AD163" i="1"/>
  <c r="F164" i="1"/>
  <c r="W164" i="1"/>
  <c r="AD164" i="1"/>
  <c r="F165" i="1"/>
  <c r="W165" i="1"/>
  <c r="AD165" i="1"/>
  <c r="F166" i="1"/>
  <c r="W166" i="1"/>
  <c r="AD166" i="1"/>
  <c r="F167" i="1"/>
  <c r="W167" i="1"/>
  <c r="AD167" i="1"/>
  <c r="F168" i="1"/>
  <c r="W168" i="1"/>
  <c r="AD168" i="1"/>
  <c r="F169" i="1"/>
  <c r="W169" i="1"/>
  <c r="AD169" i="1"/>
  <c r="F170" i="1"/>
  <c r="W170" i="1"/>
  <c r="AD170" i="1"/>
  <c r="F171" i="1"/>
  <c r="W171" i="1"/>
  <c r="AD171" i="1"/>
  <c r="F172" i="1"/>
  <c r="W172" i="1"/>
  <c r="AD172" i="1"/>
  <c r="F173" i="1"/>
  <c r="W173" i="1"/>
  <c r="AD173" i="1"/>
  <c r="F174" i="1"/>
  <c r="W174" i="1"/>
  <c r="AD174" i="1"/>
  <c r="F175" i="1"/>
  <c r="W175" i="1"/>
  <c r="AD175" i="1"/>
  <c r="F176" i="1"/>
  <c r="W176" i="1"/>
  <c r="AD176" i="1"/>
  <c r="F177" i="1"/>
  <c r="W177" i="1"/>
  <c r="AD177" i="1"/>
  <c r="F178" i="1"/>
  <c r="W178" i="1"/>
  <c r="AD178" i="1"/>
  <c r="F179" i="1"/>
  <c r="W179" i="1"/>
  <c r="AD179" i="1"/>
  <c r="F180" i="1"/>
  <c r="W180" i="1"/>
  <c r="AD180" i="1"/>
  <c r="F181" i="1"/>
  <c r="W181" i="1"/>
  <c r="AD181" i="1"/>
  <c r="F182" i="1"/>
  <c r="W182" i="1"/>
  <c r="AD182" i="1"/>
  <c r="F183" i="1"/>
  <c r="W183" i="1"/>
  <c r="AD183" i="1"/>
  <c r="F184" i="1"/>
  <c r="W184" i="1"/>
  <c r="AD184" i="1"/>
  <c r="F185" i="1"/>
  <c r="W185" i="1"/>
  <c r="AD185" i="1"/>
  <c r="F186" i="1"/>
  <c r="W186" i="1"/>
  <c r="AD186" i="1"/>
  <c r="F187" i="1"/>
  <c r="W187" i="1"/>
  <c r="AD187" i="1"/>
  <c r="F188" i="1"/>
  <c r="W188" i="1"/>
  <c r="AD188" i="1"/>
  <c r="F189" i="1"/>
  <c r="W189" i="1"/>
  <c r="AD189" i="1"/>
  <c r="F190" i="1"/>
  <c r="W190" i="1"/>
  <c r="AD190" i="1"/>
  <c r="F191" i="1"/>
  <c r="W191" i="1"/>
  <c r="AD191" i="1"/>
  <c r="F192" i="1"/>
  <c r="W192" i="1"/>
  <c r="AD192" i="1"/>
  <c r="F193" i="1"/>
  <c r="W193" i="1"/>
  <c r="AD193" i="1"/>
  <c r="F194" i="1"/>
  <c r="W194" i="1"/>
  <c r="AD194" i="1"/>
  <c r="F195" i="1"/>
  <c r="W195" i="1"/>
  <c r="AD195" i="1"/>
  <c r="F196" i="1"/>
  <c r="W196" i="1"/>
  <c r="AD196" i="1"/>
  <c r="F197" i="1"/>
  <c r="W197" i="1"/>
  <c r="AD197" i="1"/>
  <c r="F198" i="1"/>
  <c r="W198" i="1"/>
  <c r="AD198" i="1"/>
  <c r="F199" i="1"/>
  <c r="W199" i="1"/>
  <c r="AD199" i="1"/>
  <c r="F200" i="1"/>
  <c r="W200" i="1"/>
  <c r="AD200" i="1"/>
  <c r="F201" i="1"/>
  <c r="W201" i="1"/>
  <c r="AD201" i="1"/>
  <c r="F202" i="1"/>
  <c r="W202" i="1"/>
  <c r="AD202" i="1"/>
  <c r="F123" i="1"/>
  <c r="W123" i="1"/>
  <c r="AD123" i="1"/>
  <c r="M124" i="1"/>
  <c r="F23" i="10"/>
  <c r="L23" i="10"/>
  <c r="N124" i="1"/>
  <c r="O124" i="1"/>
  <c r="K23" i="10"/>
  <c r="P124" i="1"/>
  <c r="Q124" i="1"/>
  <c r="M23" i="10"/>
  <c r="R124" i="1"/>
  <c r="S124" i="1"/>
  <c r="T124" i="1"/>
  <c r="V124" i="1"/>
  <c r="X124" i="1"/>
  <c r="Y124" i="1"/>
  <c r="Z124" i="1"/>
  <c r="AA124" i="1"/>
  <c r="AB124" i="1"/>
  <c r="AC124" i="1"/>
  <c r="M125" i="1"/>
  <c r="N125" i="1"/>
  <c r="O125" i="1"/>
  <c r="P125" i="1"/>
  <c r="Q125" i="1"/>
  <c r="R125" i="1"/>
  <c r="S125" i="1"/>
  <c r="T125" i="1"/>
  <c r="V125" i="1"/>
  <c r="X125" i="1"/>
  <c r="Y125" i="1"/>
  <c r="Z125" i="1"/>
  <c r="AA125" i="1"/>
  <c r="AB125" i="1"/>
  <c r="AC125" i="1"/>
  <c r="M126" i="1"/>
  <c r="N126" i="1"/>
  <c r="O126" i="1"/>
  <c r="P126" i="1"/>
  <c r="Q126" i="1"/>
  <c r="R126" i="1"/>
  <c r="S126" i="1"/>
  <c r="T126" i="1"/>
  <c r="V126" i="1"/>
  <c r="X126" i="1"/>
  <c r="Y126" i="1"/>
  <c r="Z126" i="1"/>
  <c r="AA126" i="1"/>
  <c r="AB126" i="1"/>
  <c r="AC126" i="1"/>
  <c r="M127" i="1"/>
  <c r="F27" i="10"/>
  <c r="L27" i="10"/>
  <c r="N127" i="1"/>
  <c r="O127" i="1"/>
  <c r="K27" i="10"/>
  <c r="P127" i="1"/>
  <c r="Q127" i="1"/>
  <c r="M27" i="10"/>
  <c r="R127" i="1"/>
  <c r="S127" i="1"/>
  <c r="T127" i="1"/>
  <c r="V127" i="1"/>
  <c r="X127" i="1"/>
  <c r="Y127" i="1"/>
  <c r="Z127" i="1"/>
  <c r="AA127" i="1"/>
  <c r="AB127" i="1"/>
  <c r="AC127" i="1"/>
  <c r="M128" i="1"/>
  <c r="N128" i="1"/>
  <c r="O128" i="1"/>
  <c r="P128" i="1"/>
  <c r="Q128" i="1"/>
  <c r="R128" i="1"/>
  <c r="S128" i="1"/>
  <c r="T128" i="1"/>
  <c r="V128" i="1"/>
  <c r="X128" i="1"/>
  <c r="Y128" i="1"/>
  <c r="Z128" i="1"/>
  <c r="AA128" i="1"/>
  <c r="AB128" i="1"/>
  <c r="AC128" i="1"/>
  <c r="M129" i="1"/>
  <c r="N129" i="1"/>
  <c r="O129" i="1"/>
  <c r="P129" i="1"/>
  <c r="Q129" i="1"/>
  <c r="R129" i="1"/>
  <c r="S129" i="1"/>
  <c r="T129" i="1"/>
  <c r="V129" i="1"/>
  <c r="X129" i="1"/>
  <c r="Y129" i="1"/>
  <c r="Z129" i="1"/>
  <c r="AA129" i="1"/>
  <c r="AB129" i="1"/>
  <c r="AC129" i="1"/>
  <c r="M130" i="1"/>
  <c r="N130" i="1"/>
  <c r="O130" i="1"/>
  <c r="P130" i="1"/>
  <c r="Q130" i="1"/>
  <c r="R130" i="1"/>
  <c r="S130" i="1"/>
  <c r="T130" i="1"/>
  <c r="V130" i="1"/>
  <c r="X130" i="1"/>
  <c r="Y130" i="1"/>
  <c r="Z130" i="1"/>
  <c r="AA130" i="1"/>
  <c r="AB130" i="1"/>
  <c r="AC130" i="1"/>
  <c r="M131" i="1"/>
  <c r="N131" i="1"/>
  <c r="O131" i="1"/>
  <c r="P131" i="1"/>
  <c r="Q131" i="1"/>
  <c r="R131" i="1"/>
  <c r="S131" i="1"/>
  <c r="T131" i="1"/>
  <c r="V131" i="1"/>
  <c r="X131" i="1"/>
  <c r="Y131" i="1"/>
  <c r="Z131" i="1"/>
  <c r="AA131" i="1"/>
  <c r="AB131" i="1"/>
  <c r="AC131" i="1"/>
  <c r="M132" i="1"/>
  <c r="N132" i="1"/>
  <c r="O132" i="1"/>
  <c r="P132" i="1"/>
  <c r="Q132" i="1"/>
  <c r="R132" i="1"/>
  <c r="S132" i="1"/>
  <c r="T132" i="1"/>
  <c r="V132" i="1"/>
  <c r="X132" i="1"/>
  <c r="Y132" i="1"/>
  <c r="Z132" i="1"/>
  <c r="AA132" i="1"/>
  <c r="AB132" i="1"/>
  <c r="AC132" i="1"/>
  <c r="M133" i="1"/>
  <c r="F26" i="10"/>
  <c r="L26" i="10"/>
  <c r="N133" i="1"/>
  <c r="O133" i="1"/>
  <c r="K26" i="10"/>
  <c r="P133" i="1"/>
  <c r="Q133" i="1"/>
  <c r="M26" i="10"/>
  <c r="R133" i="1"/>
  <c r="S133" i="1"/>
  <c r="T133" i="1"/>
  <c r="V133" i="1"/>
  <c r="X133" i="1"/>
  <c r="Y133" i="1"/>
  <c r="Z133" i="1"/>
  <c r="AA133" i="1"/>
  <c r="AB133" i="1"/>
  <c r="AC133" i="1"/>
  <c r="M134" i="1"/>
  <c r="N134" i="1"/>
  <c r="O134" i="1"/>
  <c r="P134" i="1"/>
  <c r="Q134" i="1"/>
  <c r="R134" i="1"/>
  <c r="S134" i="1"/>
  <c r="T134" i="1"/>
  <c r="V134" i="1"/>
  <c r="X134" i="1"/>
  <c r="Y134" i="1"/>
  <c r="Z134" i="1"/>
  <c r="AA134" i="1"/>
  <c r="AB134" i="1"/>
  <c r="AC134" i="1"/>
  <c r="M135" i="1"/>
  <c r="N135" i="1"/>
  <c r="O135" i="1"/>
  <c r="P135" i="1"/>
  <c r="Q135" i="1"/>
  <c r="R135" i="1"/>
  <c r="S135" i="1"/>
  <c r="T135" i="1"/>
  <c r="V135" i="1"/>
  <c r="X135" i="1"/>
  <c r="Y135" i="1"/>
  <c r="Z135" i="1"/>
  <c r="AA135" i="1"/>
  <c r="AB135" i="1"/>
  <c r="AC135" i="1"/>
  <c r="M136" i="1"/>
  <c r="F25" i="10"/>
  <c r="L25" i="10"/>
  <c r="N136" i="1"/>
  <c r="O136" i="1"/>
  <c r="K25" i="10"/>
  <c r="P136" i="1"/>
  <c r="Q136" i="1"/>
  <c r="M25" i="10"/>
  <c r="R136" i="1"/>
  <c r="S136" i="1"/>
  <c r="T136" i="1"/>
  <c r="V136" i="1"/>
  <c r="X136" i="1"/>
  <c r="Y136" i="1"/>
  <c r="Z136" i="1"/>
  <c r="AA136" i="1"/>
  <c r="AB136" i="1"/>
  <c r="AC136" i="1"/>
  <c r="M137" i="1"/>
  <c r="N137" i="1"/>
  <c r="O137" i="1"/>
  <c r="P137" i="1"/>
  <c r="Q137" i="1"/>
  <c r="R137" i="1"/>
  <c r="S137" i="1"/>
  <c r="T137" i="1"/>
  <c r="V137" i="1"/>
  <c r="X137" i="1"/>
  <c r="Y137" i="1"/>
  <c r="Z137" i="1"/>
  <c r="AA137" i="1"/>
  <c r="AB137" i="1"/>
  <c r="AC137" i="1"/>
  <c r="M138" i="1"/>
  <c r="N138" i="1"/>
  <c r="O138" i="1"/>
  <c r="P138" i="1"/>
  <c r="Q138" i="1"/>
  <c r="R138" i="1"/>
  <c r="S138" i="1"/>
  <c r="T138" i="1"/>
  <c r="V138" i="1"/>
  <c r="X138" i="1"/>
  <c r="Y138" i="1"/>
  <c r="Z138" i="1"/>
  <c r="AA138" i="1"/>
  <c r="AB138" i="1"/>
  <c r="AC138" i="1"/>
  <c r="M139" i="1"/>
  <c r="N139" i="1"/>
  <c r="O139" i="1"/>
  <c r="P139" i="1"/>
  <c r="Q139" i="1"/>
  <c r="R139" i="1"/>
  <c r="S139" i="1"/>
  <c r="T139" i="1"/>
  <c r="V139" i="1"/>
  <c r="X139" i="1"/>
  <c r="Y139" i="1"/>
  <c r="Z139" i="1"/>
  <c r="AA139" i="1"/>
  <c r="AB139" i="1"/>
  <c r="AC139" i="1"/>
  <c r="M140" i="1"/>
  <c r="N140" i="1"/>
  <c r="O140" i="1"/>
  <c r="P140" i="1"/>
  <c r="Q140" i="1"/>
  <c r="R140" i="1"/>
  <c r="S140" i="1"/>
  <c r="T140" i="1"/>
  <c r="V140" i="1"/>
  <c r="X140" i="1"/>
  <c r="Y140" i="1"/>
  <c r="Z140" i="1"/>
  <c r="AA140" i="1"/>
  <c r="AB140" i="1"/>
  <c r="AC140" i="1"/>
  <c r="M141" i="1"/>
  <c r="N141" i="1"/>
  <c r="O141" i="1"/>
  <c r="P141" i="1"/>
  <c r="Q141" i="1"/>
  <c r="R141" i="1"/>
  <c r="S141" i="1"/>
  <c r="T141" i="1"/>
  <c r="V141" i="1"/>
  <c r="X141" i="1"/>
  <c r="Y141" i="1"/>
  <c r="Z141" i="1"/>
  <c r="AA141" i="1"/>
  <c r="AB141" i="1"/>
  <c r="AC141" i="1"/>
  <c r="M142" i="1"/>
  <c r="N142" i="1"/>
  <c r="O142" i="1"/>
  <c r="P142" i="1"/>
  <c r="Q142" i="1"/>
  <c r="R142" i="1"/>
  <c r="S142" i="1"/>
  <c r="T142" i="1"/>
  <c r="V142" i="1"/>
  <c r="X142" i="1"/>
  <c r="Y142" i="1"/>
  <c r="Z142" i="1"/>
  <c r="AA142" i="1"/>
  <c r="AB142" i="1"/>
  <c r="AC142" i="1"/>
  <c r="M143" i="1"/>
  <c r="N143" i="1"/>
  <c r="O143" i="1"/>
  <c r="P143" i="1"/>
  <c r="Q143" i="1"/>
  <c r="R143" i="1"/>
  <c r="S143" i="1"/>
  <c r="T143" i="1"/>
  <c r="V143" i="1"/>
  <c r="X143" i="1"/>
  <c r="Y143" i="1"/>
  <c r="Z143" i="1"/>
  <c r="AA143" i="1"/>
  <c r="AB143" i="1"/>
  <c r="AC143" i="1"/>
  <c r="M144" i="1"/>
  <c r="N144" i="1"/>
  <c r="O144" i="1"/>
  <c r="P144" i="1"/>
  <c r="Q144" i="1"/>
  <c r="R144" i="1"/>
  <c r="S144" i="1"/>
  <c r="T144" i="1"/>
  <c r="V144" i="1"/>
  <c r="X144" i="1"/>
  <c r="Y144" i="1"/>
  <c r="Z144" i="1"/>
  <c r="AA144" i="1"/>
  <c r="AB144" i="1"/>
  <c r="AC144" i="1"/>
  <c r="M145" i="1"/>
  <c r="N145" i="1"/>
  <c r="O145" i="1"/>
  <c r="P145" i="1"/>
  <c r="Q145" i="1"/>
  <c r="R145" i="1"/>
  <c r="S145" i="1"/>
  <c r="T145" i="1"/>
  <c r="V145" i="1"/>
  <c r="X145" i="1"/>
  <c r="Y145" i="1"/>
  <c r="Z145" i="1"/>
  <c r="AA145" i="1"/>
  <c r="AB145" i="1"/>
  <c r="AC145" i="1"/>
  <c r="M146" i="1"/>
  <c r="F24" i="10"/>
  <c r="L24" i="10"/>
  <c r="N146" i="1"/>
  <c r="O146" i="1"/>
  <c r="K24" i="10"/>
  <c r="P146" i="1"/>
  <c r="Q146" i="1"/>
  <c r="M24" i="10"/>
  <c r="R146" i="1"/>
  <c r="S146" i="1"/>
  <c r="T146" i="1"/>
  <c r="V146" i="1"/>
  <c r="X146" i="1"/>
  <c r="Y146" i="1"/>
  <c r="Z146" i="1"/>
  <c r="AA146" i="1"/>
  <c r="AB146" i="1"/>
  <c r="AC146" i="1"/>
  <c r="M147" i="1"/>
  <c r="N147" i="1"/>
  <c r="O147" i="1"/>
  <c r="P147" i="1"/>
  <c r="Q147" i="1"/>
  <c r="R147" i="1"/>
  <c r="S147" i="1"/>
  <c r="T147" i="1"/>
  <c r="V147" i="1"/>
  <c r="X147" i="1"/>
  <c r="Y147" i="1"/>
  <c r="Z147" i="1"/>
  <c r="AA147" i="1"/>
  <c r="AB147" i="1"/>
  <c r="AC147" i="1"/>
  <c r="M148" i="1"/>
  <c r="N148" i="1"/>
  <c r="O148" i="1"/>
  <c r="P148" i="1"/>
  <c r="Q148" i="1"/>
  <c r="R148" i="1"/>
  <c r="S148" i="1"/>
  <c r="T148" i="1"/>
  <c r="V148" i="1"/>
  <c r="X148" i="1"/>
  <c r="Y148" i="1"/>
  <c r="Z148" i="1"/>
  <c r="AA148" i="1"/>
  <c r="AB148" i="1"/>
  <c r="AC148" i="1"/>
  <c r="M149" i="1"/>
  <c r="N149" i="1"/>
  <c r="O149" i="1"/>
  <c r="P149" i="1"/>
  <c r="Q149" i="1"/>
  <c r="R149" i="1"/>
  <c r="S149" i="1"/>
  <c r="T149" i="1"/>
  <c r="V149" i="1"/>
  <c r="X149" i="1"/>
  <c r="Y149" i="1"/>
  <c r="Z149" i="1"/>
  <c r="AA149" i="1"/>
  <c r="AB149" i="1"/>
  <c r="AC149" i="1"/>
  <c r="M150" i="1"/>
  <c r="N150" i="1"/>
  <c r="O150" i="1"/>
  <c r="P150" i="1"/>
  <c r="Q150" i="1"/>
  <c r="R150" i="1"/>
  <c r="S150" i="1"/>
  <c r="T150" i="1"/>
  <c r="V150" i="1"/>
  <c r="X150" i="1"/>
  <c r="Y150" i="1"/>
  <c r="Z150" i="1"/>
  <c r="AA150" i="1"/>
  <c r="AB150" i="1"/>
  <c r="AC150" i="1"/>
  <c r="M151" i="1"/>
  <c r="N151" i="1"/>
  <c r="O151" i="1"/>
  <c r="P151" i="1"/>
  <c r="Q151" i="1"/>
  <c r="R151" i="1"/>
  <c r="S151" i="1"/>
  <c r="T151" i="1"/>
  <c r="V151" i="1"/>
  <c r="X151" i="1"/>
  <c r="Y151" i="1"/>
  <c r="Z151" i="1"/>
  <c r="AA151" i="1"/>
  <c r="AB151" i="1"/>
  <c r="AC151" i="1"/>
  <c r="M152" i="1"/>
  <c r="N152" i="1"/>
  <c r="O152" i="1"/>
  <c r="P152" i="1"/>
  <c r="Q152" i="1"/>
  <c r="R152" i="1"/>
  <c r="S152" i="1"/>
  <c r="T152" i="1"/>
  <c r="V152" i="1"/>
  <c r="X152" i="1"/>
  <c r="Y152" i="1"/>
  <c r="Z152" i="1"/>
  <c r="AA152" i="1"/>
  <c r="AB152" i="1"/>
  <c r="AC152" i="1"/>
  <c r="M153" i="1"/>
  <c r="N153" i="1"/>
  <c r="O153" i="1"/>
  <c r="P153" i="1"/>
  <c r="Q153" i="1"/>
  <c r="R153" i="1"/>
  <c r="S153" i="1"/>
  <c r="T153" i="1"/>
  <c r="V153" i="1"/>
  <c r="X153" i="1"/>
  <c r="Y153" i="1"/>
  <c r="Z153" i="1"/>
  <c r="AA153" i="1"/>
  <c r="AB153" i="1"/>
  <c r="AC153" i="1"/>
  <c r="M154" i="1"/>
  <c r="F28" i="10"/>
  <c r="L28" i="10"/>
  <c r="N154" i="1"/>
  <c r="O154" i="1"/>
  <c r="K28" i="10"/>
  <c r="P154" i="1"/>
  <c r="Q154" i="1"/>
  <c r="M28" i="10"/>
  <c r="R154" i="1"/>
  <c r="S154" i="1"/>
  <c r="T154" i="1"/>
  <c r="V154" i="1"/>
  <c r="X154" i="1"/>
  <c r="Y154" i="1"/>
  <c r="Z154" i="1"/>
  <c r="AA154" i="1"/>
  <c r="AB154" i="1"/>
  <c r="AC154" i="1"/>
  <c r="M155" i="1"/>
  <c r="N155" i="1"/>
  <c r="O155" i="1"/>
  <c r="P155" i="1"/>
  <c r="Q155" i="1"/>
  <c r="R155" i="1"/>
  <c r="S155" i="1"/>
  <c r="T155" i="1"/>
  <c r="V155" i="1"/>
  <c r="X155" i="1"/>
  <c r="Y155" i="1"/>
  <c r="Z155" i="1"/>
  <c r="AA155" i="1"/>
  <c r="AB155" i="1"/>
  <c r="AC155" i="1"/>
  <c r="M156" i="1"/>
  <c r="N156" i="1"/>
  <c r="O156" i="1"/>
  <c r="P156" i="1"/>
  <c r="Q156" i="1"/>
  <c r="R156" i="1"/>
  <c r="S156" i="1"/>
  <c r="T156" i="1"/>
  <c r="V156" i="1"/>
  <c r="X156" i="1"/>
  <c r="Y156" i="1"/>
  <c r="Z156" i="1"/>
  <c r="AA156" i="1"/>
  <c r="AB156" i="1"/>
  <c r="AC156" i="1"/>
  <c r="M157" i="1"/>
  <c r="N157" i="1"/>
  <c r="O157" i="1"/>
  <c r="P157" i="1"/>
  <c r="Q157" i="1"/>
  <c r="R157" i="1"/>
  <c r="S157" i="1"/>
  <c r="T157" i="1"/>
  <c r="V157" i="1"/>
  <c r="X157" i="1"/>
  <c r="Y157" i="1"/>
  <c r="Z157" i="1"/>
  <c r="AA157" i="1"/>
  <c r="AB157" i="1"/>
  <c r="AC157" i="1"/>
  <c r="M158" i="1"/>
  <c r="N158" i="1"/>
  <c r="O158" i="1"/>
  <c r="P158" i="1"/>
  <c r="Q158" i="1"/>
  <c r="R158" i="1"/>
  <c r="S158" i="1"/>
  <c r="T158" i="1"/>
  <c r="V158" i="1"/>
  <c r="X158" i="1"/>
  <c r="Y158" i="1"/>
  <c r="Z158" i="1"/>
  <c r="AA158" i="1"/>
  <c r="AB158" i="1"/>
  <c r="AC158" i="1"/>
  <c r="M159" i="1"/>
  <c r="N159" i="1"/>
  <c r="O159" i="1"/>
  <c r="P159" i="1"/>
  <c r="Q159" i="1"/>
  <c r="R159" i="1"/>
  <c r="S159" i="1"/>
  <c r="T159" i="1"/>
  <c r="V159" i="1"/>
  <c r="X159" i="1"/>
  <c r="Y159" i="1"/>
  <c r="Z159" i="1"/>
  <c r="AA159" i="1"/>
  <c r="AB159" i="1"/>
  <c r="AC159" i="1"/>
  <c r="M160" i="1"/>
  <c r="N160" i="1"/>
  <c r="O160" i="1"/>
  <c r="P160" i="1"/>
  <c r="Q160" i="1"/>
  <c r="R160" i="1"/>
  <c r="S160" i="1"/>
  <c r="T160" i="1"/>
  <c r="V160" i="1"/>
  <c r="X160" i="1"/>
  <c r="Y160" i="1"/>
  <c r="Z160" i="1"/>
  <c r="AA160" i="1"/>
  <c r="AB160" i="1"/>
  <c r="AC160" i="1"/>
  <c r="M161" i="1"/>
  <c r="N161" i="1"/>
  <c r="O161" i="1"/>
  <c r="P161" i="1"/>
  <c r="Q161" i="1"/>
  <c r="R161" i="1"/>
  <c r="S161" i="1"/>
  <c r="T161" i="1"/>
  <c r="V161" i="1"/>
  <c r="X161" i="1"/>
  <c r="Y161" i="1"/>
  <c r="Z161" i="1"/>
  <c r="AA161" i="1"/>
  <c r="AB161" i="1"/>
  <c r="AC161" i="1"/>
  <c r="M162" i="1"/>
  <c r="N162" i="1"/>
  <c r="O162" i="1"/>
  <c r="P162" i="1"/>
  <c r="Q162" i="1"/>
  <c r="R162" i="1"/>
  <c r="S162" i="1"/>
  <c r="T162" i="1"/>
  <c r="V162" i="1"/>
  <c r="X162" i="1"/>
  <c r="Y162" i="1"/>
  <c r="Z162" i="1"/>
  <c r="AA162" i="1"/>
  <c r="AB162" i="1"/>
  <c r="AC162" i="1"/>
  <c r="M163" i="1"/>
  <c r="N163" i="1"/>
  <c r="O163" i="1"/>
  <c r="P163" i="1"/>
  <c r="Q163" i="1"/>
  <c r="R163" i="1"/>
  <c r="S163" i="1"/>
  <c r="T163" i="1"/>
  <c r="V163" i="1"/>
  <c r="X163" i="1"/>
  <c r="Y163" i="1"/>
  <c r="Z163" i="1"/>
  <c r="AA163" i="1"/>
  <c r="AB163" i="1"/>
  <c r="AC163" i="1"/>
  <c r="M164" i="1"/>
  <c r="N164" i="1"/>
  <c r="O164" i="1"/>
  <c r="P164" i="1"/>
  <c r="Q164" i="1"/>
  <c r="R164" i="1"/>
  <c r="S164" i="1"/>
  <c r="T164" i="1"/>
  <c r="V164" i="1"/>
  <c r="X164" i="1"/>
  <c r="Y164" i="1"/>
  <c r="Z164" i="1"/>
  <c r="AA164" i="1"/>
  <c r="AB164" i="1"/>
  <c r="AC164" i="1"/>
  <c r="M165" i="1"/>
  <c r="N165" i="1"/>
  <c r="O165" i="1"/>
  <c r="P165" i="1"/>
  <c r="Q165" i="1"/>
  <c r="R165" i="1"/>
  <c r="S165" i="1"/>
  <c r="T165" i="1"/>
  <c r="V165" i="1"/>
  <c r="X165" i="1"/>
  <c r="Y165" i="1"/>
  <c r="Z165" i="1"/>
  <c r="AA165" i="1"/>
  <c r="AB165" i="1"/>
  <c r="AC165" i="1"/>
  <c r="M166" i="1"/>
  <c r="N166" i="1"/>
  <c r="O166" i="1"/>
  <c r="P166" i="1"/>
  <c r="Q166" i="1"/>
  <c r="R166" i="1"/>
  <c r="S166" i="1"/>
  <c r="T166" i="1"/>
  <c r="V166" i="1"/>
  <c r="X166" i="1"/>
  <c r="Y166" i="1"/>
  <c r="Z166" i="1"/>
  <c r="AA166" i="1"/>
  <c r="AB166" i="1"/>
  <c r="AC166" i="1"/>
  <c r="M167" i="1"/>
  <c r="N167" i="1"/>
  <c r="O167" i="1"/>
  <c r="P167" i="1"/>
  <c r="Q167" i="1"/>
  <c r="R167" i="1"/>
  <c r="S167" i="1"/>
  <c r="T167" i="1"/>
  <c r="V167" i="1"/>
  <c r="X167" i="1"/>
  <c r="Y167" i="1"/>
  <c r="Z167" i="1"/>
  <c r="AA167" i="1"/>
  <c r="AB167" i="1"/>
  <c r="AC167" i="1"/>
  <c r="M168" i="1"/>
  <c r="N168" i="1"/>
  <c r="O168" i="1"/>
  <c r="P168" i="1"/>
  <c r="Q168" i="1"/>
  <c r="R168" i="1"/>
  <c r="S168" i="1"/>
  <c r="T168" i="1"/>
  <c r="V168" i="1"/>
  <c r="X168" i="1"/>
  <c r="Y168" i="1"/>
  <c r="Z168" i="1"/>
  <c r="AA168" i="1"/>
  <c r="AB168" i="1"/>
  <c r="AC168" i="1"/>
  <c r="M169" i="1"/>
  <c r="N169" i="1"/>
  <c r="O169" i="1"/>
  <c r="P169" i="1"/>
  <c r="Q169" i="1"/>
  <c r="R169" i="1"/>
  <c r="S169" i="1"/>
  <c r="T169" i="1"/>
  <c r="V169" i="1"/>
  <c r="X169" i="1"/>
  <c r="Y169" i="1"/>
  <c r="Z169" i="1"/>
  <c r="AA169" i="1"/>
  <c r="AB169" i="1"/>
  <c r="AC169" i="1"/>
  <c r="M170" i="1"/>
  <c r="N170" i="1"/>
  <c r="O170" i="1"/>
  <c r="P170" i="1"/>
  <c r="Q170" i="1"/>
  <c r="R170" i="1"/>
  <c r="S170" i="1"/>
  <c r="T170" i="1"/>
  <c r="V170" i="1"/>
  <c r="X170" i="1"/>
  <c r="Y170" i="1"/>
  <c r="Z170" i="1"/>
  <c r="AA170" i="1"/>
  <c r="AB170" i="1"/>
  <c r="AC170" i="1"/>
  <c r="M171" i="1"/>
  <c r="N171" i="1"/>
  <c r="O171" i="1"/>
  <c r="P171" i="1"/>
  <c r="Q171" i="1"/>
  <c r="R171" i="1"/>
  <c r="S171" i="1"/>
  <c r="T171" i="1"/>
  <c r="V171" i="1"/>
  <c r="X171" i="1"/>
  <c r="Y171" i="1"/>
  <c r="Z171" i="1"/>
  <c r="AA171" i="1"/>
  <c r="AB171" i="1"/>
  <c r="AC171" i="1"/>
  <c r="M172" i="1"/>
  <c r="N172" i="1"/>
  <c r="O172" i="1"/>
  <c r="P172" i="1"/>
  <c r="Q172" i="1"/>
  <c r="R172" i="1"/>
  <c r="S172" i="1"/>
  <c r="T172" i="1"/>
  <c r="V172" i="1"/>
  <c r="X172" i="1"/>
  <c r="Y172" i="1"/>
  <c r="Z172" i="1"/>
  <c r="AA172" i="1"/>
  <c r="AB172" i="1"/>
  <c r="AC172" i="1"/>
  <c r="M173" i="1"/>
  <c r="N173" i="1"/>
  <c r="O173" i="1"/>
  <c r="P173" i="1"/>
  <c r="Q173" i="1"/>
  <c r="R173" i="1"/>
  <c r="S173" i="1"/>
  <c r="T173" i="1"/>
  <c r="V173" i="1"/>
  <c r="X173" i="1"/>
  <c r="Y173" i="1"/>
  <c r="Z173" i="1"/>
  <c r="AA173" i="1"/>
  <c r="AB173" i="1"/>
  <c r="AC173" i="1"/>
  <c r="M174" i="1"/>
  <c r="N174" i="1"/>
  <c r="O174" i="1"/>
  <c r="P174" i="1"/>
  <c r="Q174" i="1"/>
  <c r="R174" i="1"/>
  <c r="S174" i="1"/>
  <c r="T174" i="1"/>
  <c r="V174" i="1"/>
  <c r="X174" i="1"/>
  <c r="Y174" i="1"/>
  <c r="Z174" i="1"/>
  <c r="AA174" i="1"/>
  <c r="AB174" i="1"/>
  <c r="AC174" i="1"/>
  <c r="M175" i="1"/>
  <c r="N175" i="1"/>
  <c r="O175" i="1"/>
  <c r="P175" i="1"/>
  <c r="Q175" i="1"/>
  <c r="R175" i="1"/>
  <c r="S175" i="1"/>
  <c r="T175" i="1"/>
  <c r="V175" i="1"/>
  <c r="X175" i="1"/>
  <c r="Y175" i="1"/>
  <c r="Z175" i="1"/>
  <c r="AA175" i="1"/>
  <c r="AB175" i="1"/>
  <c r="AC175" i="1"/>
  <c r="M176" i="1"/>
  <c r="N176" i="1"/>
  <c r="O176" i="1"/>
  <c r="P176" i="1"/>
  <c r="Q176" i="1"/>
  <c r="R176" i="1"/>
  <c r="S176" i="1"/>
  <c r="T176" i="1"/>
  <c r="V176" i="1"/>
  <c r="X176" i="1"/>
  <c r="Y176" i="1"/>
  <c r="Z176" i="1"/>
  <c r="AA176" i="1"/>
  <c r="AB176" i="1"/>
  <c r="AC176" i="1"/>
  <c r="M177" i="1"/>
  <c r="N177" i="1"/>
  <c r="O177" i="1"/>
  <c r="P177" i="1"/>
  <c r="Q177" i="1"/>
  <c r="R177" i="1"/>
  <c r="S177" i="1"/>
  <c r="T177" i="1"/>
  <c r="V177" i="1"/>
  <c r="X177" i="1"/>
  <c r="Y177" i="1"/>
  <c r="Z177" i="1"/>
  <c r="AA177" i="1"/>
  <c r="AB177" i="1"/>
  <c r="AC177" i="1"/>
  <c r="M178" i="1"/>
  <c r="N178" i="1"/>
  <c r="O178" i="1"/>
  <c r="P178" i="1"/>
  <c r="Q178" i="1"/>
  <c r="R178" i="1"/>
  <c r="S178" i="1"/>
  <c r="T178" i="1"/>
  <c r="V178" i="1"/>
  <c r="X178" i="1"/>
  <c r="Y178" i="1"/>
  <c r="Z178" i="1"/>
  <c r="AA178" i="1"/>
  <c r="AB178" i="1"/>
  <c r="AC178" i="1"/>
  <c r="M179" i="1"/>
  <c r="N179" i="1"/>
  <c r="O179" i="1"/>
  <c r="P179" i="1"/>
  <c r="Q179" i="1"/>
  <c r="R179" i="1"/>
  <c r="S179" i="1"/>
  <c r="T179" i="1"/>
  <c r="V179" i="1"/>
  <c r="X179" i="1"/>
  <c r="Y179" i="1"/>
  <c r="Z179" i="1"/>
  <c r="AA179" i="1"/>
  <c r="AB179" i="1"/>
  <c r="AC179" i="1"/>
  <c r="M180" i="1"/>
  <c r="N180" i="1"/>
  <c r="O180" i="1"/>
  <c r="P180" i="1"/>
  <c r="Q180" i="1"/>
  <c r="R180" i="1"/>
  <c r="S180" i="1"/>
  <c r="T180" i="1"/>
  <c r="V180" i="1"/>
  <c r="X180" i="1"/>
  <c r="Y180" i="1"/>
  <c r="Z180" i="1"/>
  <c r="AA180" i="1"/>
  <c r="AB180" i="1"/>
  <c r="AC180" i="1"/>
  <c r="M181" i="1"/>
  <c r="N181" i="1"/>
  <c r="O181" i="1"/>
  <c r="P181" i="1"/>
  <c r="Q181" i="1"/>
  <c r="R181" i="1"/>
  <c r="S181" i="1"/>
  <c r="T181" i="1"/>
  <c r="V181" i="1"/>
  <c r="X181" i="1"/>
  <c r="Y181" i="1"/>
  <c r="Z181" i="1"/>
  <c r="AA181" i="1"/>
  <c r="AB181" i="1"/>
  <c r="AC181" i="1"/>
  <c r="M182" i="1"/>
  <c r="N182" i="1"/>
  <c r="O182" i="1"/>
  <c r="P182" i="1"/>
  <c r="Q182" i="1"/>
  <c r="R182" i="1"/>
  <c r="S182" i="1"/>
  <c r="T182" i="1"/>
  <c r="V182" i="1"/>
  <c r="X182" i="1"/>
  <c r="Y182" i="1"/>
  <c r="Z182" i="1"/>
  <c r="AA182" i="1"/>
  <c r="AB182" i="1"/>
  <c r="AC182" i="1"/>
  <c r="M183" i="1"/>
  <c r="N183" i="1"/>
  <c r="O183" i="1"/>
  <c r="P183" i="1"/>
  <c r="Q183" i="1"/>
  <c r="R183" i="1"/>
  <c r="S183" i="1"/>
  <c r="T183" i="1"/>
  <c r="V183" i="1"/>
  <c r="X183" i="1"/>
  <c r="Y183" i="1"/>
  <c r="Z183" i="1"/>
  <c r="AA183" i="1"/>
  <c r="AB183" i="1"/>
  <c r="AC183" i="1"/>
  <c r="M184" i="1"/>
  <c r="N184" i="1"/>
  <c r="O184" i="1"/>
  <c r="P184" i="1"/>
  <c r="Q184" i="1"/>
  <c r="R184" i="1"/>
  <c r="S184" i="1"/>
  <c r="T184" i="1"/>
  <c r="V184" i="1"/>
  <c r="X184" i="1"/>
  <c r="Y184" i="1"/>
  <c r="Z184" i="1"/>
  <c r="AA184" i="1"/>
  <c r="AB184" i="1"/>
  <c r="AC184" i="1"/>
  <c r="M185" i="1"/>
  <c r="N185" i="1"/>
  <c r="O185" i="1"/>
  <c r="P185" i="1"/>
  <c r="Q185" i="1"/>
  <c r="R185" i="1"/>
  <c r="S185" i="1"/>
  <c r="T185" i="1"/>
  <c r="V185" i="1"/>
  <c r="X185" i="1"/>
  <c r="Y185" i="1"/>
  <c r="Z185" i="1"/>
  <c r="AA185" i="1"/>
  <c r="AB185" i="1"/>
  <c r="AC185" i="1"/>
  <c r="M186" i="1"/>
  <c r="N186" i="1"/>
  <c r="O186" i="1"/>
  <c r="P186" i="1"/>
  <c r="Q186" i="1"/>
  <c r="R186" i="1"/>
  <c r="S186" i="1"/>
  <c r="T186" i="1"/>
  <c r="V186" i="1"/>
  <c r="X186" i="1"/>
  <c r="Y186" i="1"/>
  <c r="Z186" i="1"/>
  <c r="AA186" i="1"/>
  <c r="AB186" i="1"/>
  <c r="AC186" i="1"/>
  <c r="M187" i="1"/>
  <c r="N187" i="1"/>
  <c r="O187" i="1"/>
  <c r="P187" i="1"/>
  <c r="Q187" i="1"/>
  <c r="R187" i="1"/>
  <c r="S187" i="1"/>
  <c r="T187" i="1"/>
  <c r="V187" i="1"/>
  <c r="X187" i="1"/>
  <c r="Y187" i="1"/>
  <c r="Z187" i="1"/>
  <c r="AA187" i="1"/>
  <c r="AB187" i="1"/>
  <c r="AC187" i="1"/>
  <c r="M188" i="1"/>
  <c r="N188" i="1"/>
  <c r="O188" i="1"/>
  <c r="P188" i="1"/>
  <c r="Q188" i="1"/>
  <c r="R188" i="1"/>
  <c r="S188" i="1"/>
  <c r="T188" i="1"/>
  <c r="V188" i="1"/>
  <c r="X188" i="1"/>
  <c r="Y188" i="1"/>
  <c r="Z188" i="1"/>
  <c r="AA188" i="1"/>
  <c r="AB188" i="1"/>
  <c r="AC188" i="1"/>
  <c r="M189" i="1"/>
  <c r="N189" i="1"/>
  <c r="O189" i="1"/>
  <c r="P189" i="1"/>
  <c r="Q189" i="1"/>
  <c r="R189" i="1"/>
  <c r="S189" i="1"/>
  <c r="T189" i="1"/>
  <c r="V189" i="1"/>
  <c r="X189" i="1"/>
  <c r="Y189" i="1"/>
  <c r="Z189" i="1"/>
  <c r="AA189" i="1"/>
  <c r="AB189" i="1"/>
  <c r="AC189" i="1"/>
  <c r="M190" i="1"/>
  <c r="N190" i="1"/>
  <c r="O190" i="1"/>
  <c r="P190" i="1"/>
  <c r="Q190" i="1"/>
  <c r="R190" i="1"/>
  <c r="S190" i="1"/>
  <c r="T190" i="1"/>
  <c r="V190" i="1"/>
  <c r="X190" i="1"/>
  <c r="Y190" i="1"/>
  <c r="Z190" i="1"/>
  <c r="AA190" i="1"/>
  <c r="AB190" i="1"/>
  <c r="AC190" i="1"/>
  <c r="M191" i="1"/>
  <c r="N191" i="1"/>
  <c r="O191" i="1"/>
  <c r="P191" i="1"/>
  <c r="Q191" i="1"/>
  <c r="R191" i="1"/>
  <c r="S191" i="1"/>
  <c r="T191" i="1"/>
  <c r="V191" i="1"/>
  <c r="X191" i="1"/>
  <c r="Y191" i="1"/>
  <c r="Z191" i="1"/>
  <c r="AA191" i="1"/>
  <c r="AB191" i="1"/>
  <c r="AC191" i="1"/>
  <c r="M192" i="1"/>
  <c r="N192" i="1"/>
  <c r="O192" i="1"/>
  <c r="P192" i="1"/>
  <c r="Q192" i="1"/>
  <c r="R192" i="1"/>
  <c r="S192" i="1"/>
  <c r="T192" i="1"/>
  <c r="V192" i="1"/>
  <c r="X192" i="1"/>
  <c r="Y192" i="1"/>
  <c r="Z192" i="1"/>
  <c r="AA192" i="1"/>
  <c r="AB192" i="1"/>
  <c r="AC192" i="1"/>
  <c r="M193" i="1"/>
  <c r="N193" i="1"/>
  <c r="O193" i="1"/>
  <c r="P193" i="1"/>
  <c r="Q193" i="1"/>
  <c r="R193" i="1"/>
  <c r="S193" i="1"/>
  <c r="T193" i="1"/>
  <c r="V193" i="1"/>
  <c r="X193" i="1"/>
  <c r="Y193" i="1"/>
  <c r="Z193" i="1"/>
  <c r="AA193" i="1"/>
  <c r="AB193" i="1"/>
  <c r="AC193" i="1"/>
  <c r="M194" i="1"/>
  <c r="N194" i="1"/>
  <c r="O194" i="1"/>
  <c r="P194" i="1"/>
  <c r="Q194" i="1"/>
  <c r="R194" i="1"/>
  <c r="S194" i="1"/>
  <c r="T194" i="1"/>
  <c r="V194" i="1"/>
  <c r="X194" i="1"/>
  <c r="Y194" i="1"/>
  <c r="Z194" i="1"/>
  <c r="AA194" i="1"/>
  <c r="AB194" i="1"/>
  <c r="AC194" i="1"/>
  <c r="M195" i="1"/>
  <c r="N195" i="1"/>
  <c r="O195" i="1"/>
  <c r="P195" i="1"/>
  <c r="Q195" i="1"/>
  <c r="R195" i="1"/>
  <c r="S195" i="1"/>
  <c r="T195" i="1"/>
  <c r="V195" i="1"/>
  <c r="X195" i="1"/>
  <c r="Y195" i="1"/>
  <c r="Z195" i="1"/>
  <c r="AA195" i="1"/>
  <c r="AB195" i="1"/>
  <c r="AC195" i="1"/>
  <c r="M196" i="1"/>
  <c r="N196" i="1"/>
  <c r="O196" i="1"/>
  <c r="P196" i="1"/>
  <c r="Q196" i="1"/>
  <c r="R196" i="1"/>
  <c r="S196" i="1"/>
  <c r="T196" i="1"/>
  <c r="V196" i="1"/>
  <c r="X196" i="1"/>
  <c r="Y196" i="1"/>
  <c r="Z196" i="1"/>
  <c r="AA196" i="1"/>
  <c r="AB196" i="1"/>
  <c r="AC196" i="1"/>
  <c r="M197" i="1"/>
  <c r="N197" i="1"/>
  <c r="O197" i="1"/>
  <c r="P197" i="1"/>
  <c r="Q197" i="1"/>
  <c r="R197" i="1"/>
  <c r="S197" i="1"/>
  <c r="T197" i="1"/>
  <c r="V197" i="1"/>
  <c r="X197" i="1"/>
  <c r="Y197" i="1"/>
  <c r="Z197" i="1"/>
  <c r="AA197" i="1"/>
  <c r="AB197" i="1"/>
  <c r="AC197" i="1"/>
  <c r="M198" i="1"/>
  <c r="N198" i="1"/>
  <c r="O198" i="1"/>
  <c r="P198" i="1"/>
  <c r="Q198" i="1"/>
  <c r="R198" i="1"/>
  <c r="S198" i="1"/>
  <c r="T198" i="1"/>
  <c r="V198" i="1"/>
  <c r="X198" i="1"/>
  <c r="Y198" i="1"/>
  <c r="Z198" i="1"/>
  <c r="AA198" i="1"/>
  <c r="AB198" i="1"/>
  <c r="AC198" i="1"/>
  <c r="M199" i="1"/>
  <c r="N199" i="1"/>
  <c r="O199" i="1"/>
  <c r="P199" i="1"/>
  <c r="Q199" i="1"/>
  <c r="R199" i="1"/>
  <c r="S199" i="1"/>
  <c r="T199" i="1"/>
  <c r="V199" i="1"/>
  <c r="X199" i="1"/>
  <c r="Y199" i="1"/>
  <c r="Z199" i="1"/>
  <c r="AA199" i="1"/>
  <c r="AB199" i="1"/>
  <c r="AC199" i="1"/>
  <c r="M200" i="1"/>
  <c r="N200" i="1"/>
  <c r="O200" i="1"/>
  <c r="P200" i="1"/>
  <c r="Q200" i="1"/>
  <c r="R200" i="1"/>
  <c r="S200" i="1"/>
  <c r="T200" i="1"/>
  <c r="V200" i="1"/>
  <c r="X200" i="1"/>
  <c r="Y200" i="1"/>
  <c r="Z200" i="1"/>
  <c r="AA200" i="1"/>
  <c r="AB200" i="1"/>
  <c r="AC200" i="1"/>
  <c r="M201" i="1"/>
  <c r="N201" i="1"/>
  <c r="O201" i="1"/>
  <c r="P201" i="1"/>
  <c r="Q201" i="1"/>
  <c r="R201" i="1"/>
  <c r="S201" i="1"/>
  <c r="T201" i="1"/>
  <c r="V201" i="1"/>
  <c r="X201" i="1"/>
  <c r="Y201" i="1"/>
  <c r="Z201" i="1"/>
  <c r="AA201" i="1"/>
  <c r="AB201" i="1"/>
  <c r="AC201" i="1"/>
  <c r="M202" i="1"/>
  <c r="N202" i="1"/>
  <c r="O202" i="1"/>
  <c r="P202" i="1"/>
  <c r="Q202" i="1"/>
  <c r="R202" i="1"/>
  <c r="S202" i="1"/>
  <c r="T202" i="1"/>
  <c r="V202" i="1"/>
  <c r="X202" i="1"/>
  <c r="Y202" i="1"/>
  <c r="Z202" i="1"/>
  <c r="AA202" i="1"/>
  <c r="AB202" i="1"/>
  <c r="AC202" i="1"/>
  <c r="M123" i="1"/>
  <c r="AA123" i="1"/>
  <c r="AC123" i="1"/>
  <c r="Z123" i="1"/>
  <c r="AB123" i="1"/>
  <c r="Y123" i="1"/>
  <c r="X123" i="1"/>
  <c r="V123" i="1"/>
  <c r="T123" i="1"/>
  <c r="S123" i="1"/>
  <c r="R123" i="1"/>
  <c r="Q123" i="1"/>
  <c r="P123" i="1"/>
  <c r="O123" i="1"/>
  <c r="N123" i="1"/>
  <c r="AR3" i="1"/>
  <c r="AR4" i="1"/>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91" i="1"/>
  <c r="AR92" i="1"/>
  <c r="AR93" i="1"/>
  <c r="AR94" i="1"/>
  <c r="AR95" i="1"/>
  <c r="AR96" i="1"/>
  <c r="AR97" i="1"/>
  <c r="AR98" i="1"/>
  <c r="AR99" i="1"/>
  <c r="AR100" i="1"/>
  <c r="AR101" i="1"/>
  <c r="AR102" i="1"/>
  <c r="AR103" i="1"/>
  <c r="AR104" i="1"/>
  <c r="AR105" i="1"/>
  <c r="AR106" i="1"/>
  <c r="AR107" i="1"/>
  <c r="AR108" i="1"/>
  <c r="AR109" i="1"/>
  <c r="AR110" i="1"/>
  <c r="AR111" i="1"/>
  <c r="AR112" i="1"/>
  <c r="AR113" i="1"/>
  <c r="AR114" i="1"/>
  <c r="AR115" i="1"/>
  <c r="AR116" i="1"/>
  <c r="AR117" i="1"/>
  <c r="AR118" i="1"/>
  <c r="AR119" i="1"/>
  <c r="AR120" i="1"/>
  <c r="AR121" i="1"/>
  <c r="AR122" i="1"/>
  <c r="AQ3" i="1"/>
  <c r="AQ4" i="1"/>
  <c r="AQ5" i="1"/>
  <c r="AQ6" i="1"/>
  <c r="AQ7" i="1"/>
  <c r="AQ8" i="1"/>
  <c r="AQ9" i="1"/>
  <c r="AQ10" i="1"/>
  <c r="AQ11" i="1"/>
  <c r="AQ12" i="1"/>
  <c r="AQ13" i="1"/>
  <c r="AQ14" i="1"/>
  <c r="AQ15" i="1"/>
  <c r="AQ16" i="1"/>
  <c r="AQ17" i="1"/>
  <c r="AQ18" i="1"/>
  <c r="AQ19" i="1"/>
  <c r="AQ20" i="1"/>
  <c r="AQ21" i="1"/>
  <c r="AQ22" i="1"/>
  <c r="AQ23" i="1"/>
  <c r="AQ24" i="1"/>
  <c r="AQ25" i="1"/>
  <c r="AQ26" i="1"/>
  <c r="AQ27" i="1"/>
  <c r="AQ28" i="1"/>
  <c r="AQ29"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6" i="1"/>
  <c r="AQ67" i="1"/>
  <c r="AQ68" i="1"/>
  <c r="AQ69" i="1"/>
  <c r="AQ70" i="1"/>
  <c r="AQ71" i="1"/>
  <c r="AQ72" i="1"/>
  <c r="AQ73" i="1"/>
  <c r="AQ74" i="1"/>
  <c r="AQ75" i="1"/>
  <c r="AQ76" i="1"/>
  <c r="AQ77" i="1"/>
  <c r="AQ78" i="1"/>
  <c r="AQ79" i="1"/>
  <c r="AQ80" i="1"/>
  <c r="AQ81" i="1"/>
  <c r="AQ82" i="1"/>
  <c r="AQ83" i="1"/>
  <c r="AQ84" i="1"/>
  <c r="AQ85" i="1"/>
  <c r="AQ86" i="1"/>
  <c r="AQ87" i="1"/>
  <c r="AQ88" i="1"/>
  <c r="AQ89" i="1"/>
  <c r="AQ90" i="1"/>
  <c r="AQ91" i="1"/>
  <c r="AQ92" i="1"/>
  <c r="AQ93" i="1"/>
  <c r="AQ94" i="1"/>
  <c r="AQ95" i="1"/>
  <c r="AQ96" i="1"/>
  <c r="AQ97" i="1"/>
  <c r="AQ98" i="1"/>
  <c r="AQ99" i="1"/>
  <c r="AQ100" i="1"/>
  <c r="AQ101" i="1"/>
  <c r="AQ102" i="1"/>
  <c r="AQ103" i="1"/>
  <c r="AQ104" i="1"/>
  <c r="AQ105" i="1"/>
  <c r="AQ106" i="1"/>
  <c r="AQ107" i="1"/>
  <c r="AQ108" i="1"/>
  <c r="AQ109" i="1"/>
  <c r="AQ110" i="1"/>
  <c r="AQ111" i="1"/>
  <c r="AQ112" i="1"/>
  <c r="AQ113" i="1"/>
  <c r="AQ114" i="1"/>
  <c r="AQ115" i="1"/>
  <c r="AQ116" i="1"/>
  <c r="AQ117" i="1"/>
  <c r="AQ118" i="1"/>
  <c r="AQ119" i="1"/>
  <c r="AQ120" i="1"/>
  <c r="AQ121" i="1"/>
  <c r="AQ122" i="1"/>
  <c r="K3" i="1"/>
  <c r="M3" i="1"/>
  <c r="M4" i="1"/>
  <c r="M5" i="1"/>
  <c r="M6" i="1"/>
  <c r="M7" i="1"/>
  <c r="M8" i="1"/>
  <c r="M9" i="1"/>
  <c r="M10" i="1"/>
  <c r="M11" i="1"/>
  <c r="M12" i="1"/>
  <c r="M13" i="1"/>
  <c r="M14" i="1"/>
  <c r="M15" i="1"/>
  <c r="M16" i="1"/>
  <c r="M17" i="1"/>
  <c r="M18" i="1"/>
  <c r="M19" i="1"/>
  <c r="M20" i="1"/>
  <c r="M21" i="1"/>
  <c r="M24" i="1"/>
  <c r="M25" i="1"/>
  <c r="M26" i="1"/>
  <c r="M27" i="1"/>
  <c r="M28" i="1"/>
  <c r="M29" i="1"/>
  <c r="M30" i="1"/>
  <c r="M35" i="1"/>
  <c r="M36" i="1"/>
  <c r="M37" i="1"/>
  <c r="M38" i="1"/>
  <c r="M39" i="1"/>
  <c r="M40" i="1"/>
  <c r="M41" i="1"/>
  <c r="M42" i="1"/>
  <c r="M43" i="1"/>
  <c r="M44" i="1"/>
  <c r="M45" i="1"/>
  <c r="M46" i="1"/>
  <c r="M47" i="1"/>
  <c r="M48" i="1"/>
  <c r="M49" i="1"/>
  <c r="M50" i="1"/>
  <c r="M51" i="1"/>
  <c r="M52" i="1"/>
  <c r="M53" i="1"/>
  <c r="M54" i="1"/>
  <c r="M57" i="1"/>
  <c r="M58" i="1"/>
  <c r="M59" i="1"/>
  <c r="M60" i="1"/>
  <c r="M61" i="1"/>
  <c r="M62" i="1"/>
  <c r="M63" i="1"/>
  <c r="M64" i="1"/>
  <c r="M65" i="1"/>
  <c r="M66" i="1"/>
  <c r="M67" i="1"/>
  <c r="M68" i="1"/>
  <c r="M69" i="1"/>
  <c r="M72" i="1"/>
  <c r="M73" i="1"/>
  <c r="M78" i="1"/>
  <c r="M79" i="1"/>
  <c r="M84" i="1"/>
  <c r="M85" i="1"/>
  <c r="M86" i="1"/>
  <c r="M87" i="1"/>
  <c r="M88" i="1"/>
  <c r="M89" i="1"/>
  <c r="M113" i="1"/>
  <c r="M114" i="1"/>
  <c r="F3" i="1"/>
  <c r="W3" i="1"/>
  <c r="AD3" i="1"/>
  <c r="F4" i="1"/>
  <c r="W4" i="1"/>
  <c r="AD4" i="1"/>
  <c r="F5" i="1"/>
  <c r="W5" i="1"/>
  <c r="AD5" i="1"/>
  <c r="F6" i="1"/>
  <c r="W6" i="1"/>
  <c r="AD6" i="1"/>
  <c r="F7" i="1"/>
  <c r="W7" i="1"/>
  <c r="AD7" i="1"/>
  <c r="F8" i="1"/>
  <c r="W8" i="1"/>
  <c r="AD8" i="1"/>
  <c r="F9" i="1"/>
  <c r="F11" i="1"/>
  <c r="W9" i="1"/>
  <c r="AD9" i="1"/>
  <c r="F10" i="1"/>
  <c r="F12" i="1"/>
  <c r="W10" i="1"/>
  <c r="AD10" i="1"/>
  <c r="F13" i="1"/>
  <c r="W11" i="1"/>
  <c r="AD11" i="1"/>
  <c r="F14" i="1"/>
  <c r="W12" i="1"/>
  <c r="AD12" i="1"/>
  <c r="F15" i="1"/>
  <c r="W13" i="1"/>
  <c r="AD13" i="1"/>
  <c r="F16" i="1"/>
  <c r="W14" i="1"/>
  <c r="AD14" i="1"/>
  <c r="F17" i="1"/>
  <c r="W15" i="1"/>
  <c r="AD15" i="1"/>
  <c r="F18" i="1"/>
  <c r="W16" i="1"/>
  <c r="AD16" i="1"/>
  <c r="F19" i="1"/>
  <c r="W17" i="1"/>
  <c r="AD17" i="1"/>
  <c r="F20" i="1"/>
  <c r="W18" i="1"/>
  <c r="AD18" i="1"/>
  <c r="F21" i="1"/>
  <c r="W19" i="1"/>
  <c r="AD19" i="1"/>
  <c r="F24" i="1"/>
  <c r="W20" i="1"/>
  <c r="AD20" i="1"/>
  <c r="F25" i="1"/>
  <c r="W21" i="1"/>
  <c r="AD21" i="1"/>
  <c r="F22" i="1"/>
  <c r="F26" i="1"/>
  <c r="W22" i="1"/>
  <c r="AD22" i="1"/>
  <c r="F23" i="1"/>
  <c r="F27" i="1"/>
  <c r="W23" i="1"/>
  <c r="AD23" i="1"/>
  <c r="F28" i="1"/>
  <c r="W24" i="1"/>
  <c r="AD24" i="1"/>
  <c r="F29" i="1"/>
  <c r="W25" i="1"/>
  <c r="AD25" i="1"/>
  <c r="F30" i="1"/>
  <c r="W26" i="1"/>
  <c r="AD26" i="1"/>
  <c r="F63" i="1"/>
  <c r="W27" i="1"/>
  <c r="AD27" i="1"/>
  <c r="F35" i="1"/>
  <c r="W28" i="1"/>
  <c r="AD28" i="1"/>
  <c r="F36" i="1"/>
  <c r="W29" i="1"/>
  <c r="AD29" i="1"/>
  <c r="F37" i="1"/>
  <c r="W30" i="1"/>
  <c r="AD30" i="1"/>
  <c r="F31" i="1"/>
  <c r="F38" i="1"/>
  <c r="W31" i="1"/>
  <c r="AD31" i="1"/>
  <c r="F32" i="1"/>
  <c r="F39" i="1"/>
  <c r="W32" i="1"/>
  <c r="AD32" i="1"/>
  <c r="F33" i="1"/>
  <c r="F40" i="1"/>
  <c r="W33" i="1"/>
  <c r="AD33" i="1"/>
  <c r="F34" i="1"/>
  <c r="F41" i="1"/>
  <c r="W34" i="1"/>
  <c r="AD34" i="1"/>
  <c r="F42" i="1"/>
  <c r="W35" i="1"/>
  <c r="AD35" i="1"/>
  <c r="F43" i="1"/>
  <c r="W36" i="1"/>
  <c r="AD36" i="1"/>
  <c r="F44" i="1"/>
  <c r="W37" i="1"/>
  <c r="AD37" i="1"/>
  <c r="F45" i="1"/>
  <c r="W38" i="1"/>
  <c r="AD38" i="1"/>
  <c r="F46" i="1"/>
  <c r="W39" i="1"/>
  <c r="AD39" i="1"/>
  <c r="F47" i="1"/>
  <c r="W40" i="1"/>
  <c r="AD40" i="1"/>
  <c r="F48" i="1"/>
  <c r="W41" i="1"/>
  <c r="AD41" i="1"/>
  <c r="F49" i="1"/>
  <c r="W42" i="1"/>
  <c r="AD42" i="1"/>
  <c r="F50" i="1"/>
  <c r="W43" i="1"/>
  <c r="AD43" i="1"/>
  <c r="F51" i="1"/>
  <c r="W44" i="1"/>
  <c r="AD44" i="1"/>
  <c r="F52" i="1"/>
  <c r="W45" i="1"/>
  <c r="AD45" i="1"/>
  <c r="F72" i="1"/>
  <c r="W46" i="1"/>
  <c r="AD46" i="1"/>
  <c r="F73" i="1"/>
  <c r="W47" i="1"/>
  <c r="AD47" i="1"/>
  <c r="W48" i="1"/>
  <c r="AD48" i="1"/>
  <c r="W49" i="1"/>
  <c r="AD49" i="1"/>
  <c r="F53" i="1"/>
  <c r="W50" i="1"/>
  <c r="AD50" i="1"/>
  <c r="F54" i="1"/>
  <c r="W51" i="1"/>
  <c r="AD51" i="1"/>
  <c r="F78" i="1"/>
  <c r="W52" i="1"/>
  <c r="AD52" i="1"/>
  <c r="F79" i="1"/>
  <c r="W53" i="1"/>
  <c r="AD53" i="1"/>
  <c r="F57" i="1"/>
  <c r="W54" i="1"/>
  <c r="AD54" i="1"/>
  <c r="F55" i="1"/>
  <c r="F58" i="1"/>
  <c r="W55" i="1"/>
  <c r="AD55" i="1"/>
  <c r="F56" i="1"/>
  <c r="F59" i="1"/>
  <c r="W56" i="1"/>
  <c r="AD56" i="1"/>
  <c r="F60" i="1"/>
  <c r="W57" i="1"/>
  <c r="AD57" i="1"/>
  <c r="F61" i="1"/>
  <c r="W58" i="1"/>
  <c r="AD58" i="1"/>
  <c r="F62" i="1"/>
  <c r="W59" i="1"/>
  <c r="AD59" i="1"/>
  <c r="F84" i="1"/>
  <c r="W60" i="1"/>
  <c r="AD60" i="1"/>
  <c r="F85" i="1"/>
  <c r="W61" i="1"/>
  <c r="AD61" i="1"/>
  <c r="F64" i="1"/>
  <c r="W62" i="1"/>
  <c r="AD62" i="1"/>
  <c r="F65" i="1"/>
  <c r="W63" i="1"/>
  <c r="AD63" i="1"/>
  <c r="F66" i="1"/>
  <c r="W64" i="1"/>
  <c r="AD64" i="1"/>
  <c r="F67" i="1"/>
  <c r="W65" i="1"/>
  <c r="AD65" i="1"/>
  <c r="F86" i="1"/>
  <c r="W66" i="1"/>
  <c r="AD66" i="1"/>
  <c r="F87" i="1"/>
  <c r="W67" i="1"/>
  <c r="AD67" i="1"/>
  <c r="F68" i="1"/>
  <c r="W68" i="1"/>
  <c r="AD68" i="1"/>
  <c r="F69" i="1"/>
  <c r="W69" i="1"/>
  <c r="AD69" i="1"/>
  <c r="F70" i="1"/>
  <c r="F88" i="1"/>
  <c r="W70" i="1"/>
  <c r="AD70" i="1"/>
  <c r="F71" i="1"/>
  <c r="F89" i="1"/>
  <c r="W71" i="1"/>
  <c r="AD71" i="1"/>
  <c r="F113" i="1"/>
  <c r="W72" i="1"/>
  <c r="AD72" i="1"/>
  <c r="F114" i="1"/>
  <c r="W73" i="1"/>
  <c r="AD73" i="1"/>
  <c r="F74" i="1"/>
  <c r="W74" i="1"/>
  <c r="AD74" i="1"/>
  <c r="F75" i="1"/>
  <c r="W75" i="1"/>
  <c r="AD75" i="1"/>
  <c r="F76" i="1"/>
  <c r="W76" i="1"/>
  <c r="AD76" i="1"/>
  <c r="F77" i="1"/>
  <c r="W77" i="1"/>
  <c r="AD77" i="1"/>
  <c r="F115" i="1"/>
  <c r="W78" i="1"/>
  <c r="AD78" i="1"/>
  <c r="F116" i="1"/>
  <c r="W79" i="1"/>
  <c r="AD79" i="1"/>
  <c r="F80" i="1"/>
  <c r="W80" i="1"/>
  <c r="AD80" i="1"/>
  <c r="F81" i="1"/>
  <c r="W81" i="1"/>
  <c r="AD81" i="1"/>
  <c r="F82" i="1"/>
  <c r="F97" i="1"/>
  <c r="W82" i="1"/>
  <c r="AD82" i="1"/>
  <c r="F83" i="1"/>
  <c r="F98" i="1"/>
  <c r="W83" i="1"/>
  <c r="AD83" i="1"/>
  <c r="W84" i="1"/>
  <c r="AD84" i="1"/>
  <c r="W85" i="1"/>
  <c r="AD85" i="1"/>
  <c r="W86" i="1"/>
  <c r="AD86" i="1"/>
  <c r="W87" i="1"/>
  <c r="AD87" i="1"/>
  <c r="F117" i="1"/>
  <c r="W88" i="1"/>
  <c r="AD88" i="1"/>
  <c r="F118" i="1"/>
  <c r="W89" i="1"/>
  <c r="AD89" i="1"/>
  <c r="F90" i="1"/>
  <c r="W90" i="1"/>
  <c r="AD90" i="1"/>
  <c r="F91" i="1"/>
  <c r="W91" i="1"/>
  <c r="AD91" i="1"/>
  <c r="F92" i="1"/>
  <c r="F119" i="1"/>
  <c r="W92" i="1"/>
  <c r="AD92" i="1"/>
  <c r="F93" i="1"/>
  <c r="F120" i="1"/>
  <c r="W93" i="1"/>
  <c r="AD93" i="1"/>
  <c r="F94" i="1"/>
  <c r="F102" i="1"/>
  <c r="W94" i="1"/>
  <c r="AD94" i="1"/>
  <c r="F95" i="1"/>
  <c r="F103" i="1"/>
  <c r="W95" i="1"/>
  <c r="AD95" i="1"/>
  <c r="F96" i="1"/>
  <c r="W96" i="1"/>
  <c r="AD96" i="1"/>
  <c r="W97" i="1"/>
  <c r="AD97" i="1"/>
  <c r="F121" i="1"/>
  <c r="W98" i="1"/>
  <c r="AD98" i="1"/>
  <c r="F99" i="1"/>
  <c r="F122" i="1"/>
  <c r="W99" i="1"/>
  <c r="AD99" i="1"/>
  <c r="F100" i="1"/>
  <c r="F106" i="1"/>
  <c r="W100" i="1"/>
  <c r="AD100" i="1"/>
  <c r="F101" i="1"/>
  <c r="F107" i="1"/>
  <c r="W101" i="1"/>
  <c r="AD101" i="1"/>
  <c r="W102" i="1"/>
  <c r="AD102" i="1"/>
  <c r="W103" i="1"/>
  <c r="AD103" i="1"/>
  <c r="F104" i="1"/>
  <c r="W104" i="1"/>
  <c r="AD104" i="1"/>
  <c r="F105" i="1"/>
  <c r="W105" i="1"/>
  <c r="AD105" i="1"/>
  <c r="W106" i="1"/>
  <c r="AD106" i="1"/>
  <c r="W107" i="1"/>
  <c r="AD107" i="1"/>
  <c r="F108" i="1"/>
  <c r="W108" i="1"/>
  <c r="AD108" i="1"/>
  <c r="F109" i="1"/>
  <c r="W109" i="1"/>
  <c r="AD109" i="1"/>
  <c r="F110" i="1"/>
  <c r="W110" i="1"/>
  <c r="AD110" i="1"/>
  <c r="F111" i="1"/>
  <c r="W111" i="1"/>
  <c r="AD111" i="1"/>
  <c r="F112" i="1"/>
  <c r="W112" i="1"/>
  <c r="AD112" i="1"/>
  <c r="AD113" i="1"/>
  <c r="AD114" i="1"/>
  <c r="AD115" i="1"/>
  <c r="AD116" i="1"/>
  <c r="AD117" i="1"/>
  <c r="AD118" i="1"/>
  <c r="AD119" i="1"/>
  <c r="AD120" i="1"/>
  <c r="AD121" i="1"/>
  <c r="AD122"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2" i="1"/>
  <c r="C3" i="2"/>
  <c r="C4" i="2"/>
  <c r="C5" i="2"/>
  <c r="C6" i="2"/>
  <c r="C7" i="2"/>
  <c r="C8" i="2"/>
  <c r="C9" i="2"/>
  <c r="C10" i="2"/>
  <c r="C11" i="2"/>
  <c r="C12" i="2"/>
  <c r="C13" i="2"/>
  <c r="C14" i="2"/>
  <c r="C15" i="2"/>
  <c r="C16" i="2"/>
  <c r="C2" i="2"/>
  <c r="V55" i="1"/>
  <c r="X3" i="1"/>
  <c r="Y3" i="1"/>
  <c r="X4" i="1"/>
  <c r="Y4" i="1"/>
  <c r="X5" i="1"/>
  <c r="Y5" i="1"/>
  <c r="X6" i="1"/>
  <c r="Y6" i="1"/>
  <c r="X7" i="1"/>
  <c r="Y7" i="1"/>
  <c r="X8" i="1"/>
  <c r="Y8" i="1"/>
  <c r="X9" i="1"/>
  <c r="Y9" i="1"/>
  <c r="X10" i="1"/>
  <c r="Y10" i="1"/>
  <c r="X11" i="1"/>
  <c r="Y11" i="1"/>
  <c r="X12" i="1"/>
  <c r="Y12" i="1"/>
  <c r="X13" i="1"/>
  <c r="Y13" i="1"/>
  <c r="X14" i="1"/>
  <c r="Y14" i="1"/>
  <c r="X15" i="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X55" i="1"/>
  <c r="Y55" i="1"/>
  <c r="X56" i="1"/>
  <c r="Y56" i="1"/>
  <c r="X57" i="1"/>
  <c r="Y57" i="1"/>
  <c r="X58" i="1"/>
  <c r="Y58" i="1"/>
  <c r="X59" i="1"/>
  <c r="Y59" i="1"/>
  <c r="X60" i="1"/>
  <c r="Y60" i="1"/>
  <c r="X61" i="1"/>
  <c r="Y61" i="1"/>
  <c r="X62" i="1"/>
  <c r="Y62" i="1"/>
  <c r="X63" i="1"/>
  <c r="Y63" i="1"/>
  <c r="X64" i="1"/>
  <c r="Y64" i="1"/>
  <c r="X65" i="1"/>
  <c r="Y65" i="1"/>
  <c r="X66" i="1"/>
  <c r="Y66" i="1"/>
  <c r="X67" i="1"/>
  <c r="Y67" i="1"/>
  <c r="X68" i="1"/>
  <c r="Y68" i="1"/>
  <c r="X69" i="1"/>
  <c r="Y69" i="1"/>
  <c r="X70" i="1"/>
  <c r="Y70" i="1"/>
  <c r="X71" i="1"/>
  <c r="Y71" i="1"/>
  <c r="X72" i="1"/>
  <c r="Y72" i="1"/>
  <c r="X73" i="1"/>
  <c r="Y73" i="1"/>
  <c r="X74" i="1"/>
  <c r="Y74" i="1"/>
  <c r="X75" i="1"/>
  <c r="Y75" i="1"/>
  <c r="X76" i="1"/>
  <c r="Y76" i="1"/>
  <c r="X77" i="1"/>
  <c r="Y77" i="1"/>
  <c r="X78" i="1"/>
  <c r="Y78" i="1"/>
  <c r="X79" i="1"/>
  <c r="Y79" i="1"/>
  <c r="X80" i="1"/>
  <c r="Y80" i="1"/>
  <c r="X81" i="1"/>
  <c r="Y81" i="1"/>
  <c r="X82" i="1"/>
  <c r="Y82" i="1"/>
  <c r="X83" i="1"/>
  <c r="Y83" i="1"/>
  <c r="X84" i="1"/>
  <c r="Y84" i="1"/>
  <c r="X85" i="1"/>
  <c r="Y85" i="1"/>
  <c r="X86" i="1"/>
  <c r="Y86" i="1"/>
  <c r="X87" i="1"/>
  <c r="Y87" i="1"/>
  <c r="X88" i="1"/>
  <c r="Y88" i="1"/>
  <c r="X89" i="1"/>
  <c r="Y89" i="1"/>
  <c r="X90" i="1"/>
  <c r="Y90" i="1"/>
  <c r="X91" i="1"/>
  <c r="Y91" i="1"/>
  <c r="X92" i="1"/>
  <c r="Y92" i="1"/>
  <c r="X93" i="1"/>
  <c r="Y93" i="1"/>
  <c r="X94" i="1"/>
  <c r="Y94" i="1"/>
  <c r="X95" i="1"/>
  <c r="Y95" i="1"/>
  <c r="X96" i="1"/>
  <c r="Y96" i="1"/>
  <c r="X97" i="1"/>
  <c r="Y97" i="1"/>
  <c r="X98" i="1"/>
  <c r="Y98" i="1"/>
  <c r="X99" i="1"/>
  <c r="Y99" i="1"/>
  <c r="X100" i="1"/>
  <c r="Y100" i="1"/>
  <c r="X101" i="1"/>
  <c r="Y101" i="1"/>
  <c r="X102" i="1"/>
  <c r="Y102" i="1"/>
  <c r="X103" i="1"/>
  <c r="Y103" i="1"/>
  <c r="X104" i="1"/>
  <c r="Y104" i="1"/>
  <c r="X105" i="1"/>
  <c r="Y105" i="1"/>
  <c r="X106" i="1"/>
  <c r="Y106" i="1"/>
  <c r="X107" i="1"/>
  <c r="Y107" i="1"/>
  <c r="X108" i="1"/>
  <c r="Y108" i="1"/>
  <c r="X109" i="1"/>
  <c r="Y109" i="1"/>
  <c r="X110" i="1"/>
  <c r="Y110" i="1"/>
  <c r="X111" i="1"/>
  <c r="Y111" i="1"/>
  <c r="X112" i="1"/>
  <c r="Y112" i="1"/>
  <c r="X113" i="1"/>
  <c r="Y113" i="1"/>
  <c r="X114" i="1"/>
  <c r="Y114" i="1"/>
  <c r="X115" i="1"/>
  <c r="Y115" i="1"/>
  <c r="X116" i="1"/>
  <c r="Y116" i="1"/>
  <c r="X117" i="1"/>
  <c r="Y117" i="1"/>
  <c r="X118" i="1"/>
  <c r="Y118" i="1"/>
  <c r="X119" i="1"/>
  <c r="Y119" i="1"/>
  <c r="X120" i="1"/>
  <c r="Y120" i="1"/>
  <c r="X121" i="1"/>
  <c r="Y121" i="1"/>
  <c r="X122" i="1"/>
  <c r="Y122" i="1"/>
  <c r="Z63" i="1"/>
  <c r="AB63" i="1"/>
  <c r="Z65" i="1"/>
  <c r="AB65" i="1"/>
  <c r="AA63" i="1"/>
  <c r="AC63" i="1"/>
  <c r="AA65" i="1"/>
  <c r="AC65" i="1"/>
  <c r="N63" i="1"/>
  <c r="P63" i="1"/>
  <c r="R63" i="1"/>
  <c r="T63" i="1"/>
  <c r="N65" i="1"/>
  <c r="P65" i="1"/>
  <c r="R65" i="1"/>
  <c r="T65" i="1"/>
  <c r="O63" i="1"/>
  <c r="Q63" i="1"/>
  <c r="S63" i="1"/>
  <c r="O65" i="1"/>
  <c r="Q65" i="1"/>
  <c r="S65" i="1"/>
  <c r="V63" i="1"/>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5" i="15"/>
  <c r="B4" i="15"/>
  <c r="B3" i="15"/>
  <c r="D2" i="16" a="1"/>
  <c r="D2" i="16"/>
  <c r="D3" i="16" a="1"/>
  <c r="D3" i="16"/>
  <c r="D4" i="16" a="1"/>
  <c r="D4" i="16"/>
  <c r="D5" i="16" a="1"/>
  <c r="D5" i="16"/>
  <c r="D6" i="16" a="1"/>
  <c r="D6" i="16"/>
  <c r="D7" i="16" a="1"/>
  <c r="D7" i="16"/>
  <c r="D8" i="16" a="1"/>
  <c r="D8" i="16"/>
  <c r="D9" i="16" a="1"/>
  <c r="D9" i="16"/>
  <c r="D10" i="16" a="1"/>
  <c r="D10" i="16"/>
  <c r="D11" i="16" a="1"/>
  <c r="D11" i="16"/>
  <c r="D12" i="16" a="1"/>
  <c r="D12" i="16"/>
  <c r="D13" i="16" a="1"/>
  <c r="D13" i="16"/>
  <c r="D14" i="16" a="1"/>
  <c r="D14" i="16"/>
  <c r="D15" i="16" a="1"/>
  <c r="D15" i="16"/>
  <c r="D16" i="16" a="1"/>
  <c r="D16" i="16"/>
  <c r="G16" i="16"/>
  <c r="F16" i="16"/>
  <c r="G15" i="16"/>
  <c r="F15" i="16"/>
  <c r="G14" i="16"/>
  <c r="F14" i="16"/>
  <c r="G13" i="16"/>
  <c r="F13" i="16"/>
  <c r="G12" i="16"/>
  <c r="F12" i="16"/>
  <c r="G11" i="16"/>
  <c r="F11" i="16"/>
  <c r="G10" i="16"/>
  <c r="F10" i="16"/>
  <c r="G9" i="16"/>
  <c r="F9" i="16"/>
  <c r="G8" i="16"/>
  <c r="F8" i="16"/>
  <c r="G7" i="16"/>
  <c r="F7" i="16"/>
  <c r="G6" i="16"/>
  <c r="F6" i="16"/>
  <c r="G5" i="16"/>
  <c r="F5" i="16"/>
  <c r="G4" i="16"/>
  <c r="F4" i="16"/>
  <c r="G3" i="16"/>
  <c r="F3" i="16"/>
  <c r="G2" i="16"/>
  <c r="F2" i="16"/>
  <c r="B121" i="15"/>
  <c r="F121" i="15"/>
  <c r="B120" i="15"/>
  <c r="F120" i="15"/>
  <c r="B119" i="15"/>
  <c r="F119" i="15"/>
  <c r="B118" i="15"/>
  <c r="F118" i="15"/>
  <c r="B117" i="15"/>
  <c r="F117" i="15"/>
  <c r="B116" i="15"/>
  <c r="F116" i="15"/>
  <c r="B115" i="15"/>
  <c r="F115" i="15"/>
  <c r="B114" i="15"/>
  <c r="F114" i="15"/>
  <c r="B113" i="15"/>
  <c r="F113" i="15"/>
  <c r="B112" i="15"/>
  <c r="F112" i="15"/>
  <c r="B111" i="15"/>
  <c r="F111" i="15"/>
  <c r="B110" i="15"/>
  <c r="F110" i="15"/>
  <c r="B109" i="15"/>
  <c r="F109" i="15"/>
  <c r="B108" i="15"/>
  <c r="F108" i="15"/>
  <c r="B107" i="15"/>
  <c r="F107" i="15"/>
  <c r="B106" i="15"/>
  <c r="F106" i="15"/>
  <c r="B105" i="15"/>
  <c r="F105" i="15"/>
  <c r="B104" i="15"/>
  <c r="F104" i="15"/>
  <c r="B103" i="15"/>
  <c r="F103" i="15"/>
  <c r="B102" i="15"/>
  <c r="F102" i="15"/>
  <c r="B101" i="15"/>
  <c r="F101" i="15"/>
  <c r="B100" i="15"/>
  <c r="F100" i="15"/>
  <c r="B99" i="15"/>
  <c r="F99" i="15"/>
  <c r="B98" i="15"/>
  <c r="F98" i="15"/>
  <c r="B97" i="15"/>
  <c r="F97" i="15"/>
  <c r="B96" i="15"/>
  <c r="F96" i="15"/>
  <c r="B95" i="15"/>
  <c r="F95" i="15"/>
  <c r="B94" i="15"/>
  <c r="F94" i="15"/>
  <c r="B93" i="15"/>
  <c r="F93" i="15"/>
  <c r="B92" i="15"/>
  <c r="F92" i="15"/>
  <c r="B91" i="15"/>
  <c r="F91" i="15"/>
  <c r="B90" i="15"/>
  <c r="F90" i="15"/>
  <c r="B89" i="15"/>
  <c r="F89" i="15"/>
  <c r="B88" i="15"/>
  <c r="F88" i="15"/>
  <c r="B87" i="15"/>
  <c r="F87" i="15"/>
  <c r="B86" i="15"/>
  <c r="F86" i="15"/>
  <c r="B85" i="15"/>
  <c r="F85" i="15"/>
  <c r="B84" i="15"/>
  <c r="F84" i="15"/>
  <c r="B83" i="15"/>
  <c r="F83" i="15"/>
  <c r="B82" i="15"/>
  <c r="F82" i="15"/>
  <c r="B81" i="15"/>
  <c r="F81" i="15"/>
  <c r="B80" i="15"/>
  <c r="F80" i="15"/>
  <c r="B79" i="15"/>
  <c r="F79" i="15"/>
  <c r="B78" i="15"/>
  <c r="F78" i="15"/>
  <c r="B77" i="15"/>
  <c r="F77" i="15"/>
  <c r="B76" i="15"/>
  <c r="F76" i="15"/>
  <c r="B75" i="15"/>
  <c r="F75" i="15"/>
  <c r="B74" i="15"/>
  <c r="F74" i="15"/>
  <c r="B73" i="15"/>
  <c r="F73" i="15"/>
  <c r="B72" i="15"/>
  <c r="F72" i="15"/>
  <c r="B71" i="15"/>
  <c r="F71" i="15"/>
  <c r="B70" i="15"/>
  <c r="F70" i="15"/>
  <c r="B69" i="15"/>
  <c r="F69" i="15"/>
  <c r="B68" i="15"/>
  <c r="F68" i="15"/>
  <c r="B67" i="15"/>
  <c r="F67" i="15"/>
  <c r="B66" i="15"/>
  <c r="F66" i="15"/>
  <c r="B65" i="15"/>
  <c r="F65" i="15"/>
  <c r="B64" i="15"/>
  <c r="F64" i="15"/>
  <c r="B63" i="15"/>
  <c r="F63" i="15"/>
  <c r="B62" i="15"/>
  <c r="F62" i="15"/>
  <c r="B61" i="15"/>
  <c r="F61" i="15"/>
  <c r="B60" i="15"/>
  <c r="F60" i="15"/>
  <c r="B59" i="15"/>
  <c r="F59" i="15"/>
  <c r="B58" i="15"/>
  <c r="F58" i="15"/>
  <c r="B57" i="15"/>
  <c r="F57" i="15"/>
  <c r="B56" i="15"/>
  <c r="F56" i="15"/>
  <c r="B55" i="15"/>
  <c r="F55" i="15"/>
  <c r="B54" i="15"/>
  <c r="F54" i="15"/>
  <c r="B53" i="15"/>
  <c r="F53" i="15"/>
  <c r="B52" i="15"/>
  <c r="F52" i="15"/>
  <c r="B51" i="15"/>
  <c r="F51" i="15"/>
  <c r="B50" i="15"/>
  <c r="F50" i="15"/>
  <c r="B49" i="15"/>
  <c r="F49" i="15"/>
  <c r="B48" i="15"/>
  <c r="F48" i="15"/>
  <c r="B47" i="15"/>
  <c r="F47" i="15"/>
  <c r="B46" i="15"/>
  <c r="F46" i="15"/>
  <c r="B45" i="15"/>
  <c r="F45" i="15"/>
  <c r="B44" i="15"/>
  <c r="F44" i="15"/>
  <c r="B43" i="15"/>
  <c r="F43" i="15"/>
  <c r="B42" i="15"/>
  <c r="F42" i="15"/>
  <c r="B41" i="15"/>
  <c r="F41" i="15"/>
  <c r="B40" i="15"/>
  <c r="F40" i="15"/>
  <c r="B39" i="15"/>
  <c r="F39" i="15"/>
  <c r="B38" i="15"/>
  <c r="F38" i="15"/>
  <c r="B37" i="15"/>
  <c r="F37" i="15"/>
  <c r="F36" i="15"/>
  <c r="F35" i="15"/>
  <c r="F34" i="15"/>
  <c r="F33" i="15"/>
  <c r="F32" i="15"/>
  <c r="F31" i="15"/>
  <c r="F30" i="15"/>
  <c r="F29" i="15"/>
  <c r="F28" i="15"/>
  <c r="F27" i="15"/>
  <c r="F26" i="15"/>
  <c r="F25" i="15"/>
  <c r="F24" i="15"/>
  <c r="F23" i="15"/>
  <c r="F22" i="15"/>
  <c r="F21" i="15"/>
  <c r="F20" i="15"/>
  <c r="F19" i="15"/>
  <c r="F18" i="15"/>
  <c r="F17" i="15"/>
  <c r="F16" i="15"/>
  <c r="F15" i="15"/>
  <c r="F14" i="15"/>
  <c r="F13" i="15"/>
  <c r="F12" i="15"/>
  <c r="F11" i="15"/>
  <c r="F10" i="15"/>
  <c r="F9" i="15"/>
  <c r="F8" i="15"/>
  <c r="F7" i="15"/>
  <c r="F6" i="15"/>
  <c r="F5" i="15"/>
  <c r="F4" i="15"/>
  <c r="F3" i="15"/>
  <c r="B2" i="15"/>
  <c r="F2" i="15"/>
  <c r="C56" i="15"/>
  <c r="D56" i="15"/>
  <c r="E56" i="15"/>
  <c r="C57" i="15"/>
  <c r="D57" i="15"/>
  <c r="E57" i="15"/>
  <c r="C58" i="15"/>
  <c r="D58" i="15"/>
  <c r="E58" i="15"/>
  <c r="C59" i="15"/>
  <c r="D59" i="15"/>
  <c r="E59" i="15"/>
  <c r="C60" i="15"/>
  <c r="D60" i="15"/>
  <c r="E60" i="15"/>
  <c r="C61" i="15"/>
  <c r="D61" i="15"/>
  <c r="E61" i="15"/>
  <c r="C62" i="15"/>
  <c r="D62" i="15"/>
  <c r="E62" i="15"/>
  <c r="C63" i="15"/>
  <c r="D63" i="15"/>
  <c r="E63" i="15"/>
  <c r="C64" i="15"/>
  <c r="D64" i="15"/>
  <c r="E64" i="15"/>
  <c r="C65" i="15"/>
  <c r="D65" i="15"/>
  <c r="E65" i="15"/>
  <c r="C66" i="15"/>
  <c r="D66" i="15"/>
  <c r="E66" i="15"/>
  <c r="C67" i="15"/>
  <c r="D67" i="15"/>
  <c r="E67" i="15"/>
  <c r="C68" i="15"/>
  <c r="D68" i="15"/>
  <c r="E68" i="15"/>
  <c r="C69" i="15"/>
  <c r="D69" i="15"/>
  <c r="E69" i="15"/>
  <c r="C70" i="15"/>
  <c r="D70" i="15"/>
  <c r="E70" i="15"/>
  <c r="C71" i="15"/>
  <c r="D71" i="15"/>
  <c r="E71" i="15"/>
  <c r="C72" i="15"/>
  <c r="D72" i="15"/>
  <c r="E72" i="15"/>
  <c r="C73" i="15"/>
  <c r="D73" i="15"/>
  <c r="E73" i="15"/>
  <c r="C74" i="15"/>
  <c r="D74" i="15"/>
  <c r="E74" i="15"/>
  <c r="C75" i="15"/>
  <c r="D75" i="15"/>
  <c r="E75" i="15"/>
  <c r="C76" i="15"/>
  <c r="D76" i="15"/>
  <c r="E76" i="15"/>
  <c r="C77" i="15"/>
  <c r="D77" i="15"/>
  <c r="E77" i="15"/>
  <c r="C78" i="15"/>
  <c r="D78" i="15"/>
  <c r="E78" i="15"/>
  <c r="C79" i="15"/>
  <c r="D79" i="15"/>
  <c r="E79" i="15"/>
  <c r="C80" i="15"/>
  <c r="D80" i="15"/>
  <c r="E80" i="15"/>
  <c r="C81" i="15"/>
  <c r="D81" i="15"/>
  <c r="E81" i="15"/>
  <c r="C82" i="15"/>
  <c r="D82" i="15"/>
  <c r="E82" i="15"/>
  <c r="C83" i="15"/>
  <c r="D83" i="15"/>
  <c r="E83" i="15"/>
  <c r="C84" i="15"/>
  <c r="D84" i="15"/>
  <c r="E84" i="15"/>
  <c r="C85" i="15"/>
  <c r="D85" i="15"/>
  <c r="E85" i="15"/>
  <c r="C86" i="15"/>
  <c r="D86" i="15"/>
  <c r="E86" i="15"/>
  <c r="C87" i="15"/>
  <c r="D87" i="15"/>
  <c r="E87" i="15"/>
  <c r="C88" i="15"/>
  <c r="D88" i="15"/>
  <c r="E88" i="15"/>
  <c r="C89" i="15"/>
  <c r="D89" i="15"/>
  <c r="E89" i="15"/>
  <c r="C90" i="15"/>
  <c r="D90" i="15"/>
  <c r="E90" i="15"/>
  <c r="C91" i="15"/>
  <c r="D91" i="15"/>
  <c r="E91" i="15"/>
  <c r="C92" i="15"/>
  <c r="D92" i="15"/>
  <c r="E92" i="15"/>
  <c r="C93" i="15"/>
  <c r="D93" i="15"/>
  <c r="E93" i="15"/>
  <c r="C94" i="15"/>
  <c r="D94" i="15"/>
  <c r="E94" i="15"/>
  <c r="C95" i="15"/>
  <c r="D95" i="15"/>
  <c r="E95" i="15"/>
  <c r="C96" i="15"/>
  <c r="D96" i="15"/>
  <c r="E96" i="15"/>
  <c r="C97" i="15"/>
  <c r="D97" i="15"/>
  <c r="E97" i="15"/>
  <c r="C98" i="15"/>
  <c r="D98" i="15"/>
  <c r="E98" i="15"/>
  <c r="C99" i="15"/>
  <c r="D99" i="15"/>
  <c r="E99" i="15"/>
  <c r="C100" i="15"/>
  <c r="D100" i="15"/>
  <c r="E100" i="15"/>
  <c r="C101" i="15"/>
  <c r="D101" i="15"/>
  <c r="E101" i="15"/>
  <c r="C102" i="15"/>
  <c r="D102" i="15"/>
  <c r="E102" i="15"/>
  <c r="C103" i="15"/>
  <c r="D103" i="15"/>
  <c r="E103" i="15"/>
  <c r="C104" i="15"/>
  <c r="D104" i="15"/>
  <c r="E104" i="15"/>
  <c r="C105" i="15"/>
  <c r="D105" i="15"/>
  <c r="E105" i="15"/>
  <c r="C106" i="15"/>
  <c r="D106" i="15"/>
  <c r="E106" i="15"/>
  <c r="C107" i="15"/>
  <c r="D107" i="15"/>
  <c r="E107" i="15"/>
  <c r="C108" i="15"/>
  <c r="D108" i="15"/>
  <c r="E108" i="15"/>
  <c r="C109" i="15"/>
  <c r="D109" i="15"/>
  <c r="E109" i="15"/>
  <c r="C110" i="15"/>
  <c r="D110" i="15"/>
  <c r="E110" i="15"/>
  <c r="C111" i="15"/>
  <c r="D111" i="15"/>
  <c r="E111" i="15"/>
  <c r="C112" i="15"/>
  <c r="D112" i="15"/>
  <c r="E112" i="15"/>
  <c r="C113" i="15"/>
  <c r="D113" i="15"/>
  <c r="E113" i="15"/>
  <c r="C114" i="15"/>
  <c r="D114" i="15"/>
  <c r="E114" i="15"/>
  <c r="C115" i="15"/>
  <c r="D115" i="15"/>
  <c r="E115" i="15"/>
  <c r="C116" i="15"/>
  <c r="D116" i="15"/>
  <c r="E116" i="15"/>
  <c r="C117" i="15"/>
  <c r="D117" i="15"/>
  <c r="E117" i="15"/>
  <c r="C118" i="15"/>
  <c r="D118" i="15"/>
  <c r="E118" i="15"/>
  <c r="C119" i="15"/>
  <c r="D119" i="15"/>
  <c r="E119" i="15"/>
  <c r="C120" i="15"/>
  <c r="D120" i="15"/>
  <c r="E120" i="15"/>
  <c r="C121" i="15"/>
  <c r="D121" i="15"/>
  <c r="E121" i="15"/>
  <c r="AW113" i="9"/>
  <c r="AW112" i="9"/>
  <c r="AW107" i="9"/>
  <c r="AW106" i="9"/>
  <c r="AW103" i="9"/>
  <c r="AW102" i="9"/>
  <c r="AW101" i="9"/>
  <c r="AW100" i="9"/>
  <c r="AW97" i="9"/>
  <c r="AW96" i="9"/>
  <c r="AW95" i="9"/>
  <c r="AW94" i="9"/>
  <c r="AW93" i="9"/>
  <c r="AW92" i="9"/>
  <c r="AW91" i="9"/>
  <c r="AW90" i="9"/>
  <c r="AW89" i="9"/>
  <c r="AW88" i="9"/>
  <c r="AW87" i="9"/>
  <c r="AW86" i="9"/>
  <c r="AW85" i="9"/>
  <c r="AW84" i="9"/>
  <c r="AW83" i="9"/>
  <c r="AW82" i="9"/>
  <c r="AW81" i="9"/>
  <c r="AW80" i="9"/>
  <c r="AW79" i="9"/>
  <c r="AW78" i="9"/>
  <c r="AW77" i="9"/>
  <c r="AW66" i="9"/>
  <c r="AV113" i="9"/>
  <c r="AV112" i="9"/>
  <c r="AV107" i="9"/>
  <c r="AV106" i="9"/>
  <c r="AV103" i="9"/>
  <c r="AV102" i="9"/>
  <c r="AV101" i="9"/>
  <c r="AV100" i="9"/>
  <c r="AV97" i="9"/>
  <c r="AV96" i="9"/>
  <c r="AV95" i="9"/>
  <c r="AV94" i="9"/>
  <c r="AV93" i="9"/>
  <c r="AV92" i="9"/>
  <c r="AV91" i="9"/>
  <c r="AV90" i="9"/>
  <c r="AV89" i="9"/>
  <c r="AV88" i="9"/>
  <c r="AV87" i="9"/>
  <c r="AV86" i="9"/>
  <c r="AV85" i="9"/>
  <c r="AV84" i="9"/>
  <c r="AV83" i="9"/>
  <c r="AV82" i="9"/>
  <c r="AV81" i="9"/>
  <c r="AV80" i="9"/>
  <c r="AV79" i="9"/>
  <c r="AV78" i="9"/>
  <c r="AV77" i="9"/>
  <c r="AV66" i="9"/>
  <c r="AU113" i="9"/>
  <c r="AU112" i="9"/>
  <c r="AU107" i="9"/>
  <c r="AU106" i="9"/>
  <c r="AU103" i="9"/>
  <c r="AU102" i="9"/>
  <c r="AU101" i="9"/>
  <c r="AU100" i="9"/>
  <c r="AU97" i="9"/>
  <c r="AU96" i="9"/>
  <c r="AU95" i="9"/>
  <c r="AU94" i="9"/>
  <c r="AU93" i="9"/>
  <c r="AU92" i="9"/>
  <c r="AU91" i="9"/>
  <c r="AU90" i="9"/>
  <c r="AU89" i="9"/>
  <c r="AU88" i="9"/>
  <c r="AU87" i="9"/>
  <c r="AU86" i="9"/>
  <c r="AU85" i="9"/>
  <c r="AU84" i="9"/>
  <c r="AU83" i="9"/>
  <c r="AU82" i="9"/>
  <c r="AU81" i="9"/>
  <c r="AU80" i="9"/>
  <c r="AU79" i="9"/>
  <c r="AU78" i="9"/>
  <c r="AU77" i="9"/>
  <c r="AU66" i="9"/>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2" i="15"/>
  <c r="D3" i="15"/>
  <c r="D4" i="15"/>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2" i="15"/>
  <c r="C3" i="15"/>
  <c r="C4" i="15"/>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52" i="15"/>
  <c r="C53" i="15"/>
  <c r="C54" i="15"/>
  <c r="C55" i="15"/>
  <c r="C2" i="15"/>
  <c r="AS113" i="9"/>
  <c r="AS112" i="9"/>
  <c r="AS107" i="9"/>
  <c r="AS106" i="9"/>
  <c r="AS103" i="9"/>
  <c r="AS102" i="9"/>
  <c r="AS101" i="9"/>
  <c r="AS100" i="9"/>
  <c r="AS97" i="9"/>
  <c r="AS96" i="9"/>
  <c r="AS95" i="9"/>
  <c r="AS94" i="9"/>
  <c r="AS93" i="9"/>
  <c r="AS92" i="9"/>
  <c r="AS91" i="9"/>
  <c r="AS90" i="9"/>
  <c r="AS89" i="9"/>
  <c r="AS88" i="9"/>
  <c r="AS87" i="9"/>
  <c r="AS86" i="9"/>
  <c r="AS85" i="9"/>
  <c r="AS84" i="9"/>
  <c r="AS83" i="9"/>
  <c r="AS82" i="9"/>
  <c r="AS81" i="9"/>
  <c r="AS80" i="9"/>
  <c r="AS79" i="9"/>
  <c r="AS78" i="9"/>
  <c r="AS77" i="9"/>
  <c r="AS66" i="9"/>
  <c r="AT113" i="9"/>
  <c r="AT112" i="9"/>
  <c r="AT107" i="9"/>
  <c r="AT106" i="9"/>
  <c r="AT103" i="9"/>
  <c r="AT102" i="9"/>
  <c r="AT101" i="9"/>
  <c r="AT100" i="9"/>
  <c r="AT97" i="9"/>
  <c r="AT96" i="9"/>
  <c r="AT95" i="9"/>
  <c r="AT94" i="9"/>
  <c r="AT93" i="9"/>
  <c r="AT92" i="9"/>
  <c r="AT91" i="9"/>
  <c r="AT90" i="9"/>
  <c r="AT89" i="9"/>
  <c r="AT88" i="9"/>
  <c r="AT87" i="9"/>
  <c r="AT86" i="9"/>
  <c r="AT85" i="9"/>
  <c r="AT84" i="9"/>
  <c r="AT83" i="9"/>
  <c r="AT82" i="9"/>
  <c r="AT81" i="9"/>
  <c r="AT80" i="9"/>
  <c r="AT79" i="9"/>
  <c r="AT78" i="9"/>
  <c r="AT77" i="9"/>
  <c r="AT66" i="9"/>
  <c r="AR113" i="9"/>
  <c r="AR112" i="9"/>
  <c r="AR107" i="9"/>
  <c r="AR106" i="9"/>
  <c r="AR103" i="9"/>
  <c r="AR102" i="9"/>
  <c r="AR101" i="9"/>
  <c r="AR100" i="9"/>
  <c r="AR97" i="9"/>
  <c r="AR96" i="9"/>
  <c r="AR95" i="9"/>
  <c r="AR94" i="9"/>
  <c r="AR93" i="9"/>
  <c r="AR92" i="9"/>
  <c r="AR91" i="9"/>
  <c r="AR90" i="9"/>
  <c r="AR89" i="9"/>
  <c r="AR88" i="9"/>
  <c r="AR87" i="9"/>
  <c r="AR86" i="9"/>
  <c r="AR85" i="9"/>
  <c r="AR84" i="9"/>
  <c r="AR83" i="9"/>
  <c r="AR82" i="9"/>
  <c r="AR81" i="9"/>
  <c r="AR80" i="9"/>
  <c r="AR79" i="9"/>
  <c r="AR78" i="9"/>
  <c r="AR77" i="9"/>
  <c r="AR66" i="9"/>
  <c r="AQ113" i="9"/>
  <c r="AQ112" i="9"/>
  <c r="AQ107" i="9"/>
  <c r="AQ106" i="9"/>
  <c r="AQ66" i="9"/>
  <c r="AP113" i="9"/>
  <c r="AP112" i="9"/>
  <c r="AP107" i="9"/>
  <c r="AP106" i="9"/>
  <c r="AQ103" i="9"/>
  <c r="AP103" i="9"/>
  <c r="AQ102" i="9"/>
  <c r="AP102" i="9"/>
  <c r="AQ101" i="9"/>
  <c r="AP101" i="9"/>
  <c r="AQ100" i="9"/>
  <c r="AP100" i="9"/>
  <c r="AW63" i="9"/>
  <c r="AW62" i="9"/>
  <c r="AW61" i="9"/>
  <c r="AW60" i="9"/>
  <c r="AW59" i="9"/>
  <c r="AW58" i="9"/>
  <c r="AW57" i="9"/>
  <c r="AW56" i="9"/>
  <c r="AV63" i="9"/>
  <c r="AV62" i="9"/>
  <c r="AV61" i="9"/>
  <c r="AV60" i="9"/>
  <c r="AV59" i="9"/>
  <c r="AV58" i="9"/>
  <c r="AV57" i="9"/>
  <c r="AV56" i="9"/>
  <c r="AU63" i="9"/>
  <c r="AU62" i="9"/>
  <c r="AU61" i="9"/>
  <c r="AU60" i="9"/>
  <c r="AU59" i="9"/>
  <c r="AU58" i="9"/>
  <c r="AU57" i="9"/>
  <c r="AU56" i="9"/>
  <c r="AT63" i="9"/>
  <c r="AT62" i="9"/>
  <c r="AT61" i="9"/>
  <c r="AT60" i="9"/>
  <c r="AT59" i="9"/>
  <c r="AT58" i="9"/>
  <c r="AT57" i="9"/>
  <c r="AT56" i="9"/>
  <c r="AS63" i="9"/>
  <c r="AS62" i="9"/>
  <c r="AS61" i="9"/>
  <c r="AS60" i="9"/>
  <c r="AS59" i="9"/>
  <c r="AS58" i="9"/>
  <c r="AS57" i="9"/>
  <c r="AS56" i="9"/>
  <c r="AR63" i="9"/>
  <c r="AR62" i="9"/>
  <c r="AR61" i="9"/>
  <c r="AR60" i="9"/>
  <c r="AR59" i="9"/>
  <c r="AR58" i="9"/>
  <c r="AR57" i="9"/>
  <c r="AR56" i="9"/>
  <c r="AQ97" i="9"/>
  <c r="AQ96" i="9"/>
  <c r="AQ95" i="9"/>
  <c r="AQ94" i="9"/>
  <c r="AQ93" i="9"/>
  <c r="AQ92" i="9"/>
  <c r="AQ91" i="9"/>
  <c r="AQ90" i="9"/>
  <c r="AQ89" i="9"/>
  <c r="AQ88" i="9"/>
  <c r="AQ87" i="9"/>
  <c r="AQ86" i="9"/>
  <c r="AQ85" i="9"/>
  <c r="AQ84" i="9"/>
  <c r="AQ83" i="9"/>
  <c r="AQ82" i="9"/>
  <c r="AQ81" i="9"/>
  <c r="AQ80" i="9"/>
  <c r="AQ79" i="9"/>
  <c r="AQ78" i="9"/>
  <c r="AQ77" i="9"/>
  <c r="AQ63" i="9"/>
  <c r="AQ62" i="9"/>
  <c r="AQ61" i="9"/>
  <c r="AQ60" i="9"/>
  <c r="AQ59" i="9"/>
  <c r="AQ58" i="9"/>
  <c r="AQ57" i="9"/>
  <c r="AQ56" i="9"/>
  <c r="AP97" i="9"/>
  <c r="AP96" i="9"/>
  <c r="AP95" i="9"/>
  <c r="AP94" i="9"/>
  <c r="AP93" i="9"/>
  <c r="AP92" i="9"/>
  <c r="AP91" i="9"/>
  <c r="AP90" i="9"/>
  <c r="AP89" i="9"/>
  <c r="AP88" i="9"/>
  <c r="AP87" i="9"/>
  <c r="AP86" i="9"/>
  <c r="AP85" i="9"/>
  <c r="AP84" i="9"/>
  <c r="AP83" i="9"/>
  <c r="AP82" i="9"/>
  <c r="AP81" i="9"/>
  <c r="AP80" i="9"/>
  <c r="AP79" i="9"/>
  <c r="AP78" i="9"/>
  <c r="AP77" i="9"/>
  <c r="AP66" i="9"/>
  <c r="AP63" i="9"/>
  <c r="AP62" i="9"/>
  <c r="AP61" i="9"/>
  <c r="AP60" i="9"/>
  <c r="AP59" i="9"/>
  <c r="AP58" i="9"/>
  <c r="AP57" i="9"/>
  <c r="AP56" i="9"/>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4"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AB114" i="1"/>
  <c r="AC114" i="1"/>
  <c r="AB115" i="1"/>
  <c r="AC115" i="1"/>
  <c r="AB116" i="1"/>
  <c r="AC116" i="1"/>
  <c r="AB117" i="1"/>
  <c r="AC117" i="1"/>
  <c r="AB118" i="1"/>
  <c r="AC118" i="1"/>
  <c r="AB119" i="1"/>
  <c r="AC119" i="1"/>
  <c r="AB120" i="1"/>
  <c r="AC120" i="1"/>
  <c r="AB121" i="1"/>
  <c r="AC121" i="1"/>
  <c r="AB122" i="1"/>
  <c r="AC122" i="1"/>
  <c r="AC113" i="1"/>
  <c r="AB113" i="1"/>
  <c r="X7" i="13"/>
  <c r="B202" i="13"/>
  <c r="AD202" i="13"/>
  <c r="AC202" i="13"/>
  <c r="AB202" i="13"/>
  <c r="B201" i="13"/>
  <c r="AD201" i="13"/>
  <c r="AC201" i="13"/>
  <c r="AB201" i="13"/>
  <c r="B200" i="13"/>
  <c r="AD200" i="13"/>
  <c r="AC200" i="13"/>
  <c r="AB200" i="13"/>
  <c r="B199" i="13"/>
  <c r="AD199" i="13"/>
  <c r="AC199" i="13"/>
  <c r="AB199" i="13"/>
  <c r="B198" i="13"/>
  <c r="AD198" i="13"/>
  <c r="AC198" i="13"/>
  <c r="AB198" i="13"/>
  <c r="B197" i="13"/>
  <c r="AD197" i="13"/>
  <c r="AC197" i="13"/>
  <c r="AB197" i="13"/>
  <c r="B196" i="13"/>
  <c r="AD196" i="13"/>
  <c r="AC196" i="13"/>
  <c r="AB196" i="13"/>
  <c r="B195" i="13"/>
  <c r="AD195" i="13"/>
  <c r="AC195" i="13"/>
  <c r="AB195" i="13"/>
  <c r="B194" i="13"/>
  <c r="AD194" i="13"/>
  <c r="AC194" i="13"/>
  <c r="AB194" i="13"/>
  <c r="B193" i="13"/>
  <c r="AD193" i="13"/>
  <c r="AC193" i="13"/>
  <c r="AB193" i="13"/>
  <c r="B192" i="13"/>
  <c r="AD192" i="13"/>
  <c r="AC192" i="13"/>
  <c r="AB192" i="13"/>
  <c r="B191" i="13"/>
  <c r="AD191" i="13"/>
  <c r="AC191" i="13"/>
  <c r="AB191" i="13"/>
  <c r="B190" i="13"/>
  <c r="AD190" i="13"/>
  <c r="AC190" i="13"/>
  <c r="AB190" i="13"/>
  <c r="B189" i="13"/>
  <c r="AD189" i="13"/>
  <c r="AC189" i="13"/>
  <c r="AB189" i="13"/>
  <c r="B188" i="13"/>
  <c r="AD188" i="13"/>
  <c r="AC188" i="13"/>
  <c r="AB188" i="13"/>
  <c r="B187" i="13"/>
  <c r="AD187" i="13"/>
  <c r="AC187" i="13"/>
  <c r="AB187" i="13"/>
  <c r="B186" i="13"/>
  <c r="AD186" i="13"/>
  <c r="AC186" i="13"/>
  <c r="AB186" i="13"/>
  <c r="B185" i="13"/>
  <c r="AD185" i="13"/>
  <c r="AC185" i="13"/>
  <c r="AB185" i="13"/>
  <c r="B184" i="13"/>
  <c r="AD184" i="13"/>
  <c r="AC184" i="13"/>
  <c r="AB184" i="13"/>
  <c r="B183" i="13"/>
  <c r="AD183" i="13"/>
  <c r="AC183" i="13"/>
  <c r="AB183" i="13"/>
  <c r="B182" i="13"/>
  <c r="AD182" i="13"/>
  <c r="AC182" i="13"/>
  <c r="AB182" i="13"/>
  <c r="B181" i="13"/>
  <c r="AD181" i="13"/>
  <c r="AC181" i="13"/>
  <c r="AB181" i="13"/>
  <c r="B180" i="13"/>
  <c r="AD180" i="13"/>
  <c r="AC180" i="13"/>
  <c r="AB180" i="13"/>
  <c r="B179" i="13"/>
  <c r="AD179" i="13"/>
  <c r="AC179" i="13"/>
  <c r="AB179" i="13"/>
  <c r="B178" i="13"/>
  <c r="AD178" i="13"/>
  <c r="AC178" i="13"/>
  <c r="AB178" i="13"/>
  <c r="B177" i="13"/>
  <c r="AD177" i="13"/>
  <c r="AC177" i="13"/>
  <c r="AB177" i="13"/>
  <c r="B176" i="13"/>
  <c r="AD176" i="13"/>
  <c r="AC176" i="13"/>
  <c r="AB176" i="13"/>
  <c r="B175" i="13"/>
  <c r="AD175" i="13"/>
  <c r="AC175" i="13"/>
  <c r="AB175" i="13"/>
  <c r="B174" i="13"/>
  <c r="AD174" i="13"/>
  <c r="AC174" i="13"/>
  <c r="AB174" i="13"/>
  <c r="B173" i="13"/>
  <c r="AD173" i="13"/>
  <c r="AC173" i="13"/>
  <c r="AB173" i="13"/>
  <c r="B172" i="13"/>
  <c r="AD172" i="13"/>
  <c r="AC172" i="13"/>
  <c r="AB172" i="13"/>
  <c r="B171" i="13"/>
  <c r="AD171" i="13"/>
  <c r="AC171" i="13"/>
  <c r="AB171" i="13"/>
  <c r="B170" i="13"/>
  <c r="AD170" i="13"/>
  <c r="AC170" i="13"/>
  <c r="AB170" i="13"/>
  <c r="B169" i="13"/>
  <c r="AD169" i="13"/>
  <c r="AC169" i="13"/>
  <c r="AB169" i="13"/>
  <c r="B168" i="13"/>
  <c r="AD168" i="13"/>
  <c r="AC168" i="13"/>
  <c r="AB168" i="13"/>
  <c r="B167" i="13"/>
  <c r="AD167" i="13"/>
  <c r="AC167" i="13"/>
  <c r="AB167" i="13"/>
  <c r="B166" i="13"/>
  <c r="AD166" i="13"/>
  <c r="AC166" i="13"/>
  <c r="AB166" i="13"/>
  <c r="B165" i="13"/>
  <c r="AD165" i="13"/>
  <c r="AC165" i="13"/>
  <c r="AB165" i="13"/>
  <c r="B164" i="13"/>
  <c r="AD164" i="13"/>
  <c r="AC164" i="13"/>
  <c r="AB164" i="13"/>
  <c r="B163" i="13"/>
  <c r="AD163" i="13"/>
  <c r="AC163" i="13"/>
  <c r="AB163" i="13"/>
  <c r="B162" i="13"/>
  <c r="AD162" i="13"/>
  <c r="AC162" i="13"/>
  <c r="AB162" i="13"/>
  <c r="B161" i="13"/>
  <c r="AD161" i="13"/>
  <c r="AC161" i="13"/>
  <c r="AB161" i="13"/>
  <c r="B160" i="13"/>
  <c r="AD160" i="13"/>
  <c r="AC160" i="13"/>
  <c r="AB160" i="13"/>
  <c r="B159" i="13"/>
  <c r="AD159" i="13"/>
  <c r="AC159" i="13"/>
  <c r="AB159" i="13"/>
  <c r="B158" i="13"/>
  <c r="AD158" i="13"/>
  <c r="AC158" i="13"/>
  <c r="AB158" i="13"/>
  <c r="B157" i="13"/>
  <c r="AD157" i="13"/>
  <c r="AC157" i="13"/>
  <c r="AB157" i="13"/>
  <c r="B156" i="13"/>
  <c r="AD156" i="13"/>
  <c r="AC156" i="13"/>
  <c r="AB156" i="13"/>
  <c r="B155" i="13"/>
  <c r="AD155" i="13"/>
  <c r="AC155" i="13"/>
  <c r="AB155" i="13"/>
  <c r="B154" i="13"/>
  <c r="AD154" i="13"/>
  <c r="AC154" i="13"/>
  <c r="AB154" i="13"/>
  <c r="B153" i="13"/>
  <c r="AD153" i="13"/>
  <c r="AC153" i="13"/>
  <c r="AB153" i="13"/>
  <c r="B152" i="13"/>
  <c r="AD152" i="13"/>
  <c r="AC152" i="13"/>
  <c r="AB152" i="13"/>
  <c r="B151" i="13"/>
  <c r="AD151" i="13"/>
  <c r="AC151" i="13"/>
  <c r="AB151" i="13"/>
  <c r="B150" i="13"/>
  <c r="AD150" i="13"/>
  <c r="AC150" i="13"/>
  <c r="AB150" i="13"/>
  <c r="B149" i="13"/>
  <c r="AD149" i="13"/>
  <c r="AC149" i="13"/>
  <c r="AB149" i="13"/>
  <c r="B148" i="13"/>
  <c r="AD148" i="13"/>
  <c r="AC148" i="13"/>
  <c r="AB148" i="13"/>
  <c r="B147" i="13"/>
  <c r="AD147" i="13"/>
  <c r="AC147" i="13"/>
  <c r="AB147" i="13"/>
  <c r="B146" i="13"/>
  <c r="AD146" i="13"/>
  <c r="AC146" i="13"/>
  <c r="AB146" i="13"/>
  <c r="B145" i="13"/>
  <c r="AD145" i="13"/>
  <c r="AC145" i="13"/>
  <c r="AB145" i="13"/>
  <c r="B144" i="13"/>
  <c r="AD144" i="13"/>
  <c r="AC144" i="13"/>
  <c r="AB144" i="13"/>
  <c r="B143" i="13"/>
  <c r="AD143" i="13"/>
  <c r="AC143" i="13"/>
  <c r="AB143" i="13"/>
  <c r="B142" i="13"/>
  <c r="AD142" i="13"/>
  <c r="AC142" i="13"/>
  <c r="AB142" i="13"/>
  <c r="B141" i="13"/>
  <c r="AD141" i="13"/>
  <c r="AC141" i="13"/>
  <c r="AB141" i="13"/>
  <c r="B140" i="13"/>
  <c r="AD140" i="13"/>
  <c r="AC140" i="13"/>
  <c r="AB140" i="13"/>
  <c r="B139" i="13"/>
  <c r="AD139" i="13"/>
  <c r="AC139" i="13"/>
  <c r="AB139" i="13"/>
  <c r="B138" i="13"/>
  <c r="AD138" i="13"/>
  <c r="AC138" i="13"/>
  <c r="AB138" i="13"/>
  <c r="B137" i="13"/>
  <c r="AD137" i="13"/>
  <c r="AC137" i="13"/>
  <c r="AB137" i="13"/>
  <c r="B136" i="13"/>
  <c r="AD136" i="13"/>
  <c r="AC136" i="13"/>
  <c r="AB136" i="13"/>
  <c r="B135" i="13"/>
  <c r="AD135" i="13"/>
  <c r="AC135" i="13"/>
  <c r="AB135" i="13"/>
  <c r="B134" i="13"/>
  <c r="AD134" i="13"/>
  <c r="AC134" i="13"/>
  <c r="AB134" i="13"/>
  <c r="B133" i="13"/>
  <c r="AD133" i="13"/>
  <c r="AC133" i="13"/>
  <c r="AB133" i="13"/>
  <c r="B132" i="13"/>
  <c r="AD132" i="13"/>
  <c r="AC132" i="13"/>
  <c r="AB132" i="13"/>
  <c r="B131" i="13"/>
  <c r="AD131" i="13"/>
  <c r="AC131" i="13"/>
  <c r="AB131" i="13"/>
  <c r="B130" i="13"/>
  <c r="AD130" i="13"/>
  <c r="AC130" i="13"/>
  <c r="AB130" i="13"/>
  <c r="B129" i="13"/>
  <c r="AD129" i="13"/>
  <c r="AC129" i="13"/>
  <c r="AB129" i="13"/>
  <c r="B128" i="13"/>
  <c r="AD128" i="13"/>
  <c r="AC128" i="13"/>
  <c r="AB128" i="13"/>
  <c r="B127" i="13"/>
  <c r="AD127" i="13"/>
  <c r="AC127" i="13"/>
  <c r="AB127" i="13"/>
  <c r="B126" i="13"/>
  <c r="AD126" i="13"/>
  <c r="AC126" i="13"/>
  <c r="AB126" i="13"/>
  <c r="B125" i="13"/>
  <c r="AD125" i="13"/>
  <c r="AC125" i="13"/>
  <c r="AB125" i="13"/>
  <c r="B124" i="13"/>
  <c r="AD124" i="13"/>
  <c r="AC124" i="13"/>
  <c r="AB124" i="13"/>
  <c r="B123" i="13"/>
  <c r="AD123" i="13"/>
  <c r="AC123" i="13"/>
  <c r="AB123" i="13"/>
  <c r="B122" i="13"/>
  <c r="AD122" i="13"/>
  <c r="AC122" i="13"/>
  <c r="AB122" i="13"/>
  <c r="B121" i="13"/>
  <c r="AD121" i="13"/>
  <c r="AC121" i="13"/>
  <c r="AB121" i="13"/>
  <c r="B120" i="13"/>
  <c r="AD120" i="13"/>
  <c r="AC120" i="13"/>
  <c r="AB120" i="13"/>
  <c r="B119" i="13"/>
  <c r="AD119" i="13"/>
  <c r="AC119" i="13"/>
  <c r="AB119" i="13"/>
  <c r="B118" i="13"/>
  <c r="AD118" i="13"/>
  <c r="AC118" i="13"/>
  <c r="AB118" i="13"/>
  <c r="B117" i="13"/>
  <c r="AD117" i="13"/>
  <c r="AC117" i="13"/>
  <c r="AB117" i="13"/>
  <c r="B116" i="13"/>
  <c r="AD116" i="13"/>
  <c r="AC116" i="13"/>
  <c r="AB116" i="13"/>
  <c r="B115" i="13"/>
  <c r="AD115" i="13"/>
  <c r="AC115" i="13"/>
  <c r="AB115" i="13"/>
  <c r="B114" i="13"/>
  <c r="AD114" i="13"/>
  <c r="AC114" i="13"/>
  <c r="AB114" i="13"/>
  <c r="B113" i="13"/>
  <c r="AD113" i="13"/>
  <c r="AC113" i="13"/>
  <c r="AB113" i="13"/>
  <c r="B112" i="13"/>
  <c r="AD112" i="13"/>
  <c r="AC112" i="13"/>
  <c r="AB112" i="13"/>
  <c r="B111" i="13"/>
  <c r="AD111" i="13"/>
  <c r="AC111" i="13"/>
  <c r="AB111" i="13"/>
  <c r="B110" i="13"/>
  <c r="AD110" i="13"/>
  <c r="AC110" i="13"/>
  <c r="AB110" i="13"/>
  <c r="B109" i="13"/>
  <c r="AD109" i="13"/>
  <c r="AC109" i="13"/>
  <c r="AB109" i="13"/>
  <c r="B108" i="13"/>
  <c r="AD108" i="13"/>
  <c r="AC108" i="13"/>
  <c r="AB108" i="13"/>
  <c r="B107" i="13"/>
  <c r="AD107" i="13"/>
  <c r="AC107" i="13"/>
  <c r="AB107" i="13"/>
  <c r="B106" i="13"/>
  <c r="AD106" i="13"/>
  <c r="AC106" i="13"/>
  <c r="AB106" i="13"/>
  <c r="B105" i="13"/>
  <c r="AD105" i="13"/>
  <c r="AC105" i="13"/>
  <c r="AB105" i="13"/>
  <c r="B104" i="13"/>
  <c r="AD104" i="13"/>
  <c r="AC104" i="13"/>
  <c r="AB104" i="13"/>
  <c r="B103" i="13"/>
  <c r="AD103" i="13"/>
  <c r="AC103" i="13"/>
  <c r="AB103" i="13"/>
  <c r="B102" i="13"/>
  <c r="AD102" i="13"/>
  <c r="AC102" i="13"/>
  <c r="AB102" i="13"/>
  <c r="B101" i="13"/>
  <c r="AD101" i="13"/>
  <c r="AC101" i="13"/>
  <c r="AB101" i="13"/>
  <c r="B100" i="13"/>
  <c r="AD100" i="13"/>
  <c r="AC100" i="13"/>
  <c r="AB100" i="13"/>
  <c r="B99" i="13"/>
  <c r="AD99" i="13"/>
  <c r="AC99" i="13"/>
  <c r="AB99" i="13"/>
  <c r="B98" i="13"/>
  <c r="AD98" i="13"/>
  <c r="AC98" i="13"/>
  <c r="AB98" i="13"/>
  <c r="B97" i="13"/>
  <c r="AD97" i="13"/>
  <c r="AC97" i="13"/>
  <c r="AB97" i="13"/>
  <c r="B96" i="13"/>
  <c r="AD96" i="13"/>
  <c r="AC96" i="13"/>
  <c r="AB96" i="13"/>
  <c r="B95" i="13"/>
  <c r="AD95" i="13"/>
  <c r="AC95" i="13"/>
  <c r="AB95" i="13"/>
  <c r="B94" i="13"/>
  <c r="AD94" i="13"/>
  <c r="AC94" i="13"/>
  <c r="AB94" i="13"/>
  <c r="B93" i="13"/>
  <c r="AD93" i="13"/>
  <c r="AC93" i="13"/>
  <c r="AB93" i="13"/>
  <c r="B92" i="13"/>
  <c r="AD92" i="13"/>
  <c r="AC92" i="13"/>
  <c r="AB92" i="13"/>
  <c r="B91" i="13"/>
  <c r="AD91" i="13"/>
  <c r="AC91" i="13"/>
  <c r="AB91" i="13"/>
  <c r="B90" i="13"/>
  <c r="AD90" i="13"/>
  <c r="AC90" i="13"/>
  <c r="AB90" i="13"/>
  <c r="B89" i="13"/>
  <c r="AD89" i="13"/>
  <c r="AC89" i="13"/>
  <c r="AB89" i="13"/>
  <c r="B88" i="13"/>
  <c r="AD88" i="13"/>
  <c r="AC88" i="13"/>
  <c r="AB88" i="13"/>
  <c r="B87" i="13"/>
  <c r="AD87" i="13"/>
  <c r="AC87" i="13"/>
  <c r="AB87" i="13"/>
  <c r="B86" i="13"/>
  <c r="AD86" i="13"/>
  <c r="AC86" i="13"/>
  <c r="AB86" i="13"/>
  <c r="B85" i="13"/>
  <c r="AD85" i="13"/>
  <c r="AC85" i="13"/>
  <c r="AB85" i="13"/>
  <c r="B84" i="13"/>
  <c r="AD84" i="13"/>
  <c r="AC84" i="13"/>
  <c r="AB84" i="13"/>
  <c r="B83" i="13"/>
  <c r="AD83" i="13"/>
  <c r="AC83" i="13"/>
  <c r="AB83" i="13"/>
  <c r="B82" i="13"/>
  <c r="AD82" i="13"/>
  <c r="AC82" i="13"/>
  <c r="AB82" i="13"/>
  <c r="B81" i="13"/>
  <c r="AD81" i="13"/>
  <c r="AC81" i="13"/>
  <c r="AB81" i="13"/>
  <c r="B80" i="13"/>
  <c r="AD80" i="13"/>
  <c r="AC80" i="13"/>
  <c r="AB80" i="13"/>
  <c r="B79" i="13"/>
  <c r="AD79" i="13"/>
  <c r="AC79" i="13"/>
  <c r="AB79" i="13"/>
  <c r="B78" i="13"/>
  <c r="AD78" i="13"/>
  <c r="AC78" i="13"/>
  <c r="AB78" i="13"/>
  <c r="B77" i="13"/>
  <c r="AD77" i="13"/>
  <c r="AC77" i="13"/>
  <c r="AB77" i="13"/>
  <c r="B76" i="13"/>
  <c r="AD76" i="13"/>
  <c r="AC76" i="13"/>
  <c r="AB76" i="13"/>
  <c r="B75" i="13"/>
  <c r="AD75" i="13"/>
  <c r="AC75" i="13"/>
  <c r="AB75" i="13"/>
  <c r="B74" i="13"/>
  <c r="AD74" i="13"/>
  <c r="AC74" i="13"/>
  <c r="AB74" i="13"/>
  <c r="B73" i="13"/>
  <c r="AD73" i="13"/>
  <c r="AC73" i="13"/>
  <c r="AB73" i="13"/>
  <c r="B72" i="13"/>
  <c r="AD72" i="13"/>
  <c r="AC72" i="13"/>
  <c r="AB72" i="13"/>
  <c r="B71" i="13"/>
  <c r="AD71" i="13"/>
  <c r="AC71" i="13"/>
  <c r="AB71" i="13"/>
  <c r="B70" i="13"/>
  <c r="AD70" i="13"/>
  <c r="AC70" i="13"/>
  <c r="AB70" i="13"/>
  <c r="B69" i="13"/>
  <c r="AD69" i="13"/>
  <c r="AC69" i="13"/>
  <c r="AB69" i="13"/>
  <c r="B68" i="13"/>
  <c r="AD68" i="13"/>
  <c r="AC68" i="13"/>
  <c r="AB68" i="13"/>
  <c r="B67" i="13"/>
  <c r="AD67" i="13"/>
  <c r="AC67" i="13"/>
  <c r="AB67" i="13"/>
  <c r="B66" i="13"/>
  <c r="AD66" i="13"/>
  <c r="AC66" i="13"/>
  <c r="AB66" i="13"/>
  <c r="B65" i="13"/>
  <c r="AD65" i="13"/>
  <c r="AC65" i="13"/>
  <c r="AB65" i="13"/>
  <c r="B64" i="13"/>
  <c r="AD64" i="13"/>
  <c r="AC64" i="13"/>
  <c r="AB64" i="13"/>
  <c r="B63" i="13"/>
  <c r="AD63" i="13"/>
  <c r="AC63" i="13"/>
  <c r="AB63" i="13"/>
  <c r="B62" i="13"/>
  <c r="AD62" i="13"/>
  <c r="AC62" i="13"/>
  <c r="AB62" i="13"/>
  <c r="B61" i="13"/>
  <c r="AD61" i="13"/>
  <c r="AC61" i="13"/>
  <c r="AB61" i="13"/>
  <c r="B60" i="13"/>
  <c r="AD60" i="13"/>
  <c r="AC60" i="13"/>
  <c r="AB60" i="13"/>
  <c r="B59" i="13"/>
  <c r="AD59" i="13"/>
  <c r="AC59" i="13"/>
  <c r="AB59" i="13"/>
  <c r="B58" i="13"/>
  <c r="AD58" i="13"/>
  <c r="AC58" i="13"/>
  <c r="AB58" i="13"/>
  <c r="B57" i="13"/>
  <c r="AD57" i="13"/>
  <c r="AC57" i="13"/>
  <c r="AB57" i="13"/>
  <c r="B56" i="13"/>
  <c r="AD56" i="13"/>
  <c r="AC56" i="13"/>
  <c r="AB56" i="13"/>
  <c r="B55" i="13"/>
  <c r="AD55" i="13"/>
  <c r="AC55" i="13"/>
  <c r="AB55" i="13"/>
  <c r="B54" i="13"/>
  <c r="AD54" i="13"/>
  <c r="AC54" i="13"/>
  <c r="AB54" i="13"/>
  <c r="B53" i="13"/>
  <c r="AD53" i="13"/>
  <c r="AC53" i="13"/>
  <c r="AB53" i="13"/>
  <c r="B52" i="13"/>
  <c r="AD52" i="13"/>
  <c r="AC52" i="13"/>
  <c r="AB52" i="13"/>
  <c r="B51" i="13"/>
  <c r="AD51" i="13"/>
  <c r="AC51" i="13"/>
  <c r="AB51" i="13"/>
  <c r="B50" i="13"/>
  <c r="AD50" i="13"/>
  <c r="AC50" i="13"/>
  <c r="AB50" i="13"/>
  <c r="B49" i="13"/>
  <c r="AD49" i="13"/>
  <c r="AC49" i="13"/>
  <c r="AB49" i="13"/>
  <c r="B48" i="13"/>
  <c r="AD48" i="13"/>
  <c r="AC48" i="13"/>
  <c r="AB48" i="13"/>
  <c r="B47" i="13"/>
  <c r="AD47" i="13"/>
  <c r="AC47" i="13"/>
  <c r="AB47" i="13"/>
  <c r="B46" i="13"/>
  <c r="AD46" i="13"/>
  <c r="AC46" i="13"/>
  <c r="AB46" i="13"/>
  <c r="B45" i="13"/>
  <c r="AD45" i="13"/>
  <c r="AC45" i="13"/>
  <c r="AB45" i="13"/>
  <c r="B44" i="13"/>
  <c r="AD44" i="13"/>
  <c r="AC44" i="13"/>
  <c r="AB44" i="13"/>
  <c r="B43" i="13"/>
  <c r="AD43" i="13"/>
  <c r="AC43" i="13"/>
  <c r="AB43" i="13"/>
  <c r="B42" i="13"/>
  <c r="AD42" i="13"/>
  <c r="AC42" i="13"/>
  <c r="AB42" i="13"/>
  <c r="B41" i="13"/>
  <c r="AD41" i="13"/>
  <c r="AC41" i="13"/>
  <c r="AB41" i="13"/>
  <c r="B40" i="13"/>
  <c r="AD40" i="13"/>
  <c r="AC40" i="13"/>
  <c r="AB40" i="13"/>
  <c r="B39" i="13"/>
  <c r="AD39" i="13"/>
  <c r="AC39" i="13"/>
  <c r="AB39" i="13"/>
  <c r="B38" i="13"/>
  <c r="AD38" i="13"/>
  <c r="AC38" i="13"/>
  <c r="AB38" i="13"/>
  <c r="B37" i="13"/>
  <c r="AD37" i="13"/>
  <c r="AC37" i="13"/>
  <c r="AB37" i="13"/>
  <c r="B36" i="13"/>
  <c r="AD36" i="13"/>
  <c r="AC36" i="13"/>
  <c r="AB36" i="13"/>
  <c r="B35" i="13"/>
  <c r="AD35" i="13"/>
  <c r="AC35" i="13"/>
  <c r="AB35" i="13"/>
  <c r="B34" i="13"/>
  <c r="AD34" i="13"/>
  <c r="AC34" i="13"/>
  <c r="AB34" i="13"/>
  <c r="B33" i="13"/>
  <c r="AD33" i="13"/>
  <c r="AC33" i="13"/>
  <c r="AB33" i="13"/>
  <c r="B32" i="13"/>
  <c r="AC32" i="13"/>
  <c r="AB32" i="13"/>
  <c r="B31" i="13"/>
  <c r="AD31" i="13"/>
  <c r="AC31" i="13"/>
  <c r="AB31" i="13"/>
  <c r="B30" i="13"/>
  <c r="AD30" i="13"/>
  <c r="AC30" i="13"/>
  <c r="AB30" i="13"/>
  <c r="B29" i="13"/>
  <c r="AD29" i="13"/>
  <c r="AC29" i="13"/>
  <c r="AB29" i="13"/>
  <c r="B28" i="13"/>
  <c r="AD28" i="13"/>
  <c r="AC28" i="13"/>
  <c r="AB28" i="13"/>
  <c r="B27" i="13"/>
  <c r="AD27" i="13"/>
  <c r="AC27" i="13"/>
  <c r="AB27" i="13"/>
  <c r="B26" i="13"/>
  <c r="AD26" i="13"/>
  <c r="AC26" i="13"/>
  <c r="AB26" i="13"/>
  <c r="B25" i="13"/>
  <c r="AD25" i="13"/>
  <c r="AC25" i="13"/>
  <c r="AB25" i="13"/>
  <c r="B24" i="13"/>
  <c r="AD24" i="13"/>
  <c r="AC24" i="13"/>
  <c r="AB24" i="13"/>
  <c r="B23" i="13"/>
  <c r="AD23" i="13"/>
  <c r="AC23" i="13"/>
  <c r="AB23" i="13"/>
  <c r="B22" i="13"/>
  <c r="AD22" i="13"/>
  <c r="AC22" i="13"/>
  <c r="AB22" i="13"/>
  <c r="B21" i="13"/>
  <c r="AD21" i="13"/>
  <c r="AC21" i="13"/>
  <c r="AB21" i="13"/>
  <c r="B20" i="13"/>
  <c r="AD20" i="13"/>
  <c r="AC20" i="13"/>
  <c r="AB20" i="13"/>
  <c r="B19" i="13"/>
  <c r="AD19" i="13"/>
  <c r="AC19" i="13"/>
  <c r="AB19" i="13"/>
  <c r="B18" i="13"/>
  <c r="AD18" i="13"/>
  <c r="AC18" i="13"/>
  <c r="AB18" i="13"/>
  <c r="B17" i="13"/>
  <c r="AD17" i="13"/>
  <c r="AC17" i="13"/>
  <c r="AB17" i="13"/>
  <c r="B16" i="13"/>
  <c r="AD16" i="13"/>
  <c r="AC16" i="13"/>
  <c r="AB16" i="13"/>
  <c r="B15" i="13"/>
  <c r="AD15" i="13"/>
  <c r="AC15" i="13"/>
  <c r="AB15" i="13"/>
  <c r="B14" i="13"/>
  <c r="AD14" i="13"/>
  <c r="AC14" i="13"/>
  <c r="AB14" i="13"/>
  <c r="B13" i="13"/>
  <c r="AD13" i="13"/>
  <c r="AC13" i="13"/>
  <c r="AB13" i="13"/>
  <c r="B12" i="13"/>
  <c r="AD12" i="13"/>
  <c r="AC12" i="13"/>
  <c r="AB12" i="13"/>
  <c r="B11" i="13"/>
  <c r="AD11" i="13"/>
  <c r="AC11" i="13"/>
  <c r="AB11" i="13"/>
  <c r="B10" i="13"/>
  <c r="AD10" i="13"/>
  <c r="AC10" i="13"/>
  <c r="AB10" i="13"/>
  <c r="B9" i="13"/>
  <c r="AD9" i="13"/>
  <c r="AC9" i="13"/>
  <c r="AB9" i="13"/>
  <c r="B8" i="13"/>
  <c r="AD8" i="13"/>
  <c r="AC8" i="13"/>
  <c r="AB8" i="13"/>
  <c r="B7" i="13"/>
  <c r="AD7" i="13"/>
  <c r="AC7" i="13"/>
  <c r="AB7" i="13"/>
  <c r="B6" i="13"/>
  <c r="AD6" i="13"/>
  <c r="AC6" i="13"/>
  <c r="AB6" i="13"/>
  <c r="B5" i="13"/>
  <c r="AD5" i="13"/>
  <c r="AC5" i="13"/>
  <c r="AB5" i="13"/>
  <c r="B4" i="13"/>
  <c r="AD4" i="13"/>
  <c r="AC4" i="13"/>
  <c r="AB4" i="13"/>
  <c r="AD32" i="13"/>
  <c r="B3" i="13"/>
  <c r="AD3" i="13"/>
  <c r="AC3" i="13"/>
  <c r="AB3" i="13"/>
  <c r="X8" i="13"/>
  <c r="D202" i="13"/>
  <c r="D201" i="13"/>
  <c r="E202" i="13"/>
  <c r="D200" i="13"/>
  <c r="E201" i="13"/>
  <c r="D199" i="13"/>
  <c r="E200" i="13"/>
  <c r="D198" i="13"/>
  <c r="E199" i="13"/>
  <c r="D197" i="13"/>
  <c r="E198" i="13"/>
  <c r="D196" i="13"/>
  <c r="E197" i="13"/>
  <c r="D195" i="13"/>
  <c r="E196" i="13"/>
  <c r="D194" i="13"/>
  <c r="E195" i="13"/>
  <c r="D193" i="13"/>
  <c r="E194" i="13"/>
  <c r="D192" i="13"/>
  <c r="E193" i="13"/>
  <c r="D191" i="13"/>
  <c r="E192" i="13"/>
  <c r="D190" i="13"/>
  <c r="E191" i="13"/>
  <c r="D189" i="13"/>
  <c r="E190" i="13"/>
  <c r="D188" i="13"/>
  <c r="E189" i="13"/>
  <c r="D187" i="13"/>
  <c r="E188" i="13"/>
  <c r="D186" i="13"/>
  <c r="E187" i="13"/>
  <c r="D185" i="13"/>
  <c r="E186" i="13"/>
  <c r="D184" i="13"/>
  <c r="E185" i="13"/>
  <c r="D183" i="13"/>
  <c r="E184" i="13"/>
  <c r="D182" i="13"/>
  <c r="E183" i="13"/>
  <c r="D181" i="13"/>
  <c r="E182" i="13"/>
  <c r="D180" i="13"/>
  <c r="E181" i="13"/>
  <c r="D179" i="13"/>
  <c r="E180" i="13"/>
  <c r="D178" i="13"/>
  <c r="E179" i="13"/>
  <c r="D177" i="13"/>
  <c r="E178" i="13"/>
  <c r="D176" i="13"/>
  <c r="E177" i="13"/>
  <c r="D175" i="13"/>
  <c r="E176" i="13"/>
  <c r="D174" i="13"/>
  <c r="E175" i="13"/>
  <c r="D173" i="13"/>
  <c r="E174" i="13"/>
  <c r="D172" i="13"/>
  <c r="E173" i="13"/>
  <c r="D171" i="13"/>
  <c r="E172" i="13"/>
  <c r="D170" i="13"/>
  <c r="E171" i="13"/>
  <c r="D169" i="13"/>
  <c r="E170" i="13"/>
  <c r="D168" i="13"/>
  <c r="E169" i="13"/>
  <c r="D167" i="13"/>
  <c r="E168" i="13"/>
  <c r="D166" i="13"/>
  <c r="E167" i="13"/>
  <c r="D165" i="13"/>
  <c r="E166" i="13"/>
  <c r="D164" i="13"/>
  <c r="E165" i="13"/>
  <c r="D163" i="13"/>
  <c r="E164" i="13"/>
  <c r="D162" i="13"/>
  <c r="E163" i="13"/>
  <c r="D161" i="13"/>
  <c r="E162" i="13"/>
  <c r="D160" i="13"/>
  <c r="E161" i="13"/>
  <c r="D159" i="13"/>
  <c r="E160" i="13"/>
  <c r="D158" i="13"/>
  <c r="E159" i="13"/>
  <c r="D157" i="13"/>
  <c r="E158" i="13"/>
  <c r="D156" i="13"/>
  <c r="E157" i="13"/>
  <c r="D155" i="13"/>
  <c r="E156" i="13"/>
  <c r="D154" i="13"/>
  <c r="E155" i="13"/>
  <c r="D153" i="13"/>
  <c r="E154" i="13"/>
  <c r="D152" i="13"/>
  <c r="E153" i="13"/>
  <c r="D151" i="13"/>
  <c r="E152" i="13"/>
  <c r="D150" i="13"/>
  <c r="E151" i="13"/>
  <c r="D149" i="13"/>
  <c r="E150" i="13"/>
  <c r="D148" i="13"/>
  <c r="E149" i="13"/>
  <c r="D147" i="13"/>
  <c r="E148" i="13"/>
  <c r="D146" i="13"/>
  <c r="E147" i="13"/>
  <c r="D145" i="13"/>
  <c r="E146" i="13"/>
  <c r="D144" i="13"/>
  <c r="E145" i="13"/>
  <c r="D143" i="13"/>
  <c r="E144" i="13"/>
  <c r="D142" i="13"/>
  <c r="E143" i="13"/>
  <c r="D141" i="13"/>
  <c r="E142" i="13"/>
  <c r="D140" i="13"/>
  <c r="E141" i="13"/>
  <c r="D139" i="13"/>
  <c r="E140" i="13"/>
  <c r="D138" i="13"/>
  <c r="E139" i="13"/>
  <c r="D137" i="13"/>
  <c r="E138" i="13"/>
  <c r="D136" i="13"/>
  <c r="E137" i="13"/>
  <c r="D135" i="13"/>
  <c r="E136" i="13"/>
  <c r="D134" i="13"/>
  <c r="E135" i="13"/>
  <c r="D133" i="13"/>
  <c r="E134" i="13"/>
  <c r="D132" i="13"/>
  <c r="E133" i="13"/>
  <c r="D131" i="13"/>
  <c r="E132" i="13"/>
  <c r="D130" i="13"/>
  <c r="E131" i="13"/>
  <c r="D129" i="13"/>
  <c r="E130" i="13"/>
  <c r="D128" i="13"/>
  <c r="E129" i="13"/>
  <c r="D127" i="13"/>
  <c r="E128" i="13"/>
  <c r="D126" i="13"/>
  <c r="E127" i="13"/>
  <c r="D125" i="13"/>
  <c r="E126" i="13"/>
  <c r="D124" i="13"/>
  <c r="E125" i="13"/>
  <c r="D123" i="13"/>
  <c r="E124" i="13"/>
  <c r="D122" i="13"/>
  <c r="E123" i="13"/>
  <c r="D121" i="13"/>
  <c r="E122" i="13"/>
  <c r="D120" i="13"/>
  <c r="E121" i="13"/>
  <c r="D119" i="13"/>
  <c r="E120" i="13"/>
  <c r="D118" i="13"/>
  <c r="E119" i="13"/>
  <c r="D117" i="13"/>
  <c r="E118" i="13"/>
  <c r="D116" i="13"/>
  <c r="E117" i="13"/>
  <c r="D115" i="13"/>
  <c r="E116" i="13"/>
  <c r="D114" i="13"/>
  <c r="E115" i="13"/>
  <c r="D113" i="13"/>
  <c r="E114" i="13"/>
  <c r="D112" i="13"/>
  <c r="E113" i="13"/>
  <c r="D111" i="13"/>
  <c r="E112" i="13"/>
  <c r="D110" i="13"/>
  <c r="E111" i="13"/>
  <c r="D109" i="13"/>
  <c r="E110" i="13"/>
  <c r="D108" i="13"/>
  <c r="E109" i="13"/>
  <c r="D107" i="13"/>
  <c r="E108" i="13"/>
  <c r="D106" i="13"/>
  <c r="E107" i="13"/>
  <c r="D105" i="13"/>
  <c r="E106" i="13"/>
  <c r="D104" i="13"/>
  <c r="E105" i="13"/>
  <c r="D103" i="13"/>
  <c r="E104" i="13"/>
  <c r="D102" i="13"/>
  <c r="E103" i="13"/>
  <c r="D101" i="13"/>
  <c r="E102" i="13"/>
  <c r="D100" i="13"/>
  <c r="E101" i="13"/>
  <c r="D99" i="13"/>
  <c r="E100" i="13"/>
  <c r="D98" i="13"/>
  <c r="E99" i="13"/>
  <c r="D97" i="13"/>
  <c r="E98" i="13"/>
  <c r="D96" i="13"/>
  <c r="E97" i="13"/>
  <c r="D95" i="13"/>
  <c r="E96" i="13"/>
  <c r="D94" i="13"/>
  <c r="E95" i="13"/>
  <c r="D93" i="13"/>
  <c r="E94" i="13"/>
  <c r="D92" i="13"/>
  <c r="E93" i="13"/>
  <c r="D91" i="13"/>
  <c r="E92" i="13"/>
  <c r="D90" i="13"/>
  <c r="E91" i="13"/>
  <c r="D89" i="13"/>
  <c r="E90" i="13"/>
  <c r="D88" i="13"/>
  <c r="E89" i="13"/>
  <c r="D87" i="13"/>
  <c r="E88" i="13"/>
  <c r="D86" i="13"/>
  <c r="E87" i="13"/>
  <c r="D85" i="13"/>
  <c r="E86" i="13"/>
  <c r="D84" i="13"/>
  <c r="E85" i="13"/>
  <c r="D83" i="13"/>
  <c r="E84" i="13"/>
  <c r="D82" i="13"/>
  <c r="E83" i="13"/>
  <c r="D81" i="13"/>
  <c r="E82" i="13"/>
  <c r="D80" i="13"/>
  <c r="E81" i="13"/>
  <c r="D79" i="13"/>
  <c r="E80" i="13"/>
  <c r="D78" i="13"/>
  <c r="E79" i="13"/>
  <c r="D77" i="13"/>
  <c r="E78" i="13"/>
  <c r="D76" i="13"/>
  <c r="E77" i="13"/>
  <c r="D75" i="13"/>
  <c r="E76" i="13"/>
  <c r="D74" i="13"/>
  <c r="E75" i="13"/>
  <c r="D73" i="13"/>
  <c r="E74" i="13"/>
  <c r="D72" i="13"/>
  <c r="E73" i="13"/>
  <c r="D71" i="13"/>
  <c r="E72" i="13"/>
  <c r="D70" i="13"/>
  <c r="E71" i="13"/>
  <c r="D69" i="13"/>
  <c r="E70" i="13"/>
  <c r="D68" i="13"/>
  <c r="E69" i="13"/>
  <c r="D67" i="13"/>
  <c r="E68" i="13"/>
  <c r="D66" i="13"/>
  <c r="E67" i="13"/>
  <c r="D65" i="13"/>
  <c r="E66" i="13"/>
  <c r="D64" i="13"/>
  <c r="E65" i="13"/>
  <c r="D63" i="13"/>
  <c r="E64" i="13"/>
  <c r="D62" i="13"/>
  <c r="E63" i="13"/>
  <c r="D61" i="13"/>
  <c r="E62" i="13"/>
  <c r="D60" i="13"/>
  <c r="E61" i="13"/>
  <c r="D59" i="13"/>
  <c r="E60" i="13"/>
  <c r="D58" i="13"/>
  <c r="E59" i="13"/>
  <c r="D57" i="13"/>
  <c r="E58" i="13"/>
  <c r="D56" i="13"/>
  <c r="E57" i="13"/>
  <c r="D55" i="13"/>
  <c r="E56" i="13"/>
  <c r="D54" i="13"/>
  <c r="E55" i="13"/>
  <c r="D53" i="13"/>
  <c r="E54" i="13"/>
  <c r="D52" i="13"/>
  <c r="E53" i="13"/>
  <c r="D51" i="13"/>
  <c r="E52" i="13"/>
  <c r="D50" i="13"/>
  <c r="E51" i="13"/>
  <c r="D49" i="13"/>
  <c r="E50" i="13"/>
  <c r="D48" i="13"/>
  <c r="E49" i="13"/>
  <c r="D47" i="13"/>
  <c r="E48" i="13"/>
  <c r="D46" i="13"/>
  <c r="E47" i="13"/>
  <c r="D45" i="13"/>
  <c r="E46" i="13"/>
  <c r="D44" i="13"/>
  <c r="E45" i="13"/>
  <c r="D43" i="13"/>
  <c r="E44" i="13"/>
  <c r="D42" i="13"/>
  <c r="E43" i="13"/>
  <c r="D41" i="13"/>
  <c r="E42" i="13"/>
  <c r="D40" i="13"/>
  <c r="E41" i="13"/>
  <c r="D39" i="13"/>
  <c r="E40" i="13"/>
  <c r="D38" i="13"/>
  <c r="E39" i="13"/>
  <c r="D37" i="13"/>
  <c r="E38" i="13"/>
  <c r="D36" i="13"/>
  <c r="E37" i="13"/>
  <c r="D35" i="13"/>
  <c r="E36" i="13"/>
  <c r="D34" i="13"/>
  <c r="E35" i="13"/>
  <c r="D33" i="13"/>
  <c r="E34" i="13"/>
  <c r="D32" i="13"/>
  <c r="E33" i="13"/>
  <c r="D31" i="13"/>
  <c r="E32" i="13"/>
  <c r="D30" i="13"/>
  <c r="E31" i="13"/>
  <c r="D29" i="13"/>
  <c r="E30" i="13"/>
  <c r="D28" i="13"/>
  <c r="E29" i="13"/>
  <c r="D27" i="13"/>
  <c r="E28" i="13"/>
  <c r="D26" i="13"/>
  <c r="E27" i="13"/>
  <c r="D25" i="13"/>
  <c r="E26" i="13"/>
  <c r="D24" i="13"/>
  <c r="E25" i="13"/>
  <c r="D23" i="13"/>
  <c r="E24" i="13"/>
  <c r="D22" i="13"/>
  <c r="E23" i="13"/>
  <c r="D21" i="13"/>
  <c r="E22" i="13"/>
  <c r="D20" i="13"/>
  <c r="E21" i="13"/>
  <c r="D19" i="13"/>
  <c r="E20" i="13"/>
  <c r="D18" i="13"/>
  <c r="E19" i="13"/>
  <c r="D17" i="13"/>
  <c r="E18" i="13"/>
  <c r="D16" i="13"/>
  <c r="E17" i="13"/>
  <c r="D15" i="13"/>
  <c r="E16" i="13"/>
  <c r="D14" i="13"/>
  <c r="E15" i="13"/>
  <c r="D13" i="13"/>
  <c r="E14" i="13"/>
  <c r="D12" i="13"/>
  <c r="E13" i="13"/>
  <c r="D11" i="13"/>
  <c r="E12" i="13"/>
  <c r="D10" i="13"/>
  <c r="E11" i="13"/>
  <c r="D9" i="13"/>
  <c r="E10" i="13"/>
  <c r="D8" i="13"/>
  <c r="E9" i="13"/>
  <c r="D7" i="13"/>
  <c r="E8" i="13"/>
  <c r="D6" i="13"/>
  <c r="E7" i="13"/>
  <c r="D5" i="13"/>
  <c r="E6" i="13"/>
  <c r="D4" i="13"/>
  <c r="E5" i="13"/>
  <c r="D3" i="13"/>
  <c r="E4" i="13"/>
  <c r="E3" i="13"/>
  <c r="C202" i="13"/>
  <c r="C201" i="13"/>
  <c r="C200" i="13"/>
  <c r="C199" i="13"/>
  <c r="C198" i="13"/>
  <c r="C197" i="13"/>
  <c r="C196" i="13"/>
  <c r="C195" i="13"/>
  <c r="C194" i="13"/>
  <c r="C193" i="13"/>
  <c r="C192" i="13"/>
  <c r="C191" i="13"/>
  <c r="C190" i="13"/>
  <c r="C189" i="13"/>
  <c r="C188" i="13"/>
  <c r="C187" i="13"/>
  <c r="C186" i="13"/>
  <c r="C185" i="13"/>
  <c r="C184" i="13"/>
  <c r="C183" i="13"/>
  <c r="C182" i="13"/>
  <c r="C181" i="13"/>
  <c r="C180" i="13"/>
  <c r="C179" i="13"/>
  <c r="C178" i="13"/>
  <c r="C177" i="13"/>
  <c r="C176" i="13"/>
  <c r="C175" i="13"/>
  <c r="C174" i="13"/>
  <c r="C173" i="13"/>
  <c r="C172" i="13"/>
  <c r="C171" i="13"/>
  <c r="C170" i="13"/>
  <c r="C169" i="13"/>
  <c r="C168" i="13"/>
  <c r="C167" i="13"/>
  <c r="C166" i="13"/>
  <c r="C165" i="13"/>
  <c r="C164" i="13"/>
  <c r="C163" i="13"/>
  <c r="C162" i="13"/>
  <c r="C161" i="13"/>
  <c r="C160" i="13"/>
  <c r="C159" i="13"/>
  <c r="C158" i="13"/>
  <c r="C157" i="13"/>
  <c r="C156" i="13"/>
  <c r="C155" i="13"/>
  <c r="C154" i="13"/>
  <c r="C153" i="13"/>
  <c r="C152" i="13"/>
  <c r="C151" i="13"/>
  <c r="C150" i="13"/>
  <c r="C149" i="13"/>
  <c r="C148" i="13"/>
  <c r="C147" i="13"/>
  <c r="C146" i="13"/>
  <c r="C145" i="13"/>
  <c r="C144" i="13"/>
  <c r="C143" i="13"/>
  <c r="C142" i="13"/>
  <c r="C141" i="13"/>
  <c r="C140" i="13"/>
  <c r="C139" i="13"/>
  <c r="C138" i="13"/>
  <c r="C137" i="13"/>
  <c r="C136" i="13"/>
  <c r="C135" i="13"/>
  <c r="C134" i="13"/>
  <c r="C133" i="13"/>
  <c r="C132" i="13"/>
  <c r="C131" i="13"/>
  <c r="C130" i="13"/>
  <c r="C129" i="13"/>
  <c r="C128" i="13"/>
  <c r="C127" i="13"/>
  <c r="C126" i="13"/>
  <c r="C125" i="13"/>
  <c r="C124" i="13"/>
  <c r="C123" i="13"/>
  <c r="C122" i="13"/>
  <c r="C121" i="13"/>
  <c r="C120" i="13"/>
  <c r="C119" i="13"/>
  <c r="C118" i="13"/>
  <c r="C117" i="13"/>
  <c r="C116" i="13"/>
  <c r="C115" i="13"/>
  <c r="C114" i="13"/>
  <c r="C113" i="13"/>
  <c r="C112" i="13"/>
  <c r="C111" i="13"/>
  <c r="C110" i="13"/>
  <c r="C109" i="13"/>
  <c r="C108" i="13"/>
  <c r="C107" i="13"/>
  <c r="C106" i="13"/>
  <c r="C105" i="13"/>
  <c r="C104" i="13"/>
  <c r="C103" i="13"/>
  <c r="C102" i="13"/>
  <c r="C101" i="13"/>
  <c r="C100" i="13"/>
  <c r="C99" i="13"/>
  <c r="C98" i="13"/>
  <c r="C97" i="13"/>
  <c r="C96" i="13"/>
  <c r="C95" i="13"/>
  <c r="C94" i="13"/>
  <c r="C93" i="13"/>
  <c r="C92" i="13"/>
  <c r="C91" i="13"/>
  <c r="C90" i="13"/>
  <c r="C89" i="13"/>
  <c r="C88" i="13"/>
  <c r="C87" i="13"/>
  <c r="C86" i="13"/>
  <c r="C85" i="13"/>
  <c r="C84" i="13"/>
  <c r="C83" i="13"/>
  <c r="C82" i="13"/>
  <c r="C81" i="13"/>
  <c r="C80" i="13"/>
  <c r="C79" i="13"/>
  <c r="C78" i="13"/>
  <c r="C77" i="13"/>
  <c r="C76" i="13"/>
  <c r="C75" i="13"/>
  <c r="C74" i="13"/>
  <c r="C73" i="13"/>
  <c r="C72" i="13"/>
  <c r="C71" i="13"/>
  <c r="C70" i="13"/>
  <c r="C69" i="13"/>
  <c r="C68" i="13"/>
  <c r="C67" i="13"/>
  <c r="C66" i="13"/>
  <c r="C65" i="13"/>
  <c r="C64" i="13"/>
  <c r="C63" i="13"/>
  <c r="C62" i="13"/>
  <c r="C61" i="13"/>
  <c r="C60" i="13"/>
  <c r="C59" i="13"/>
  <c r="C58" i="13"/>
  <c r="C57" i="13"/>
  <c r="C56" i="13"/>
  <c r="C55" i="13"/>
  <c r="C54" i="13"/>
  <c r="C53" i="13"/>
  <c r="C52" i="13"/>
  <c r="C51" i="13"/>
  <c r="C50" i="13"/>
  <c r="C49" i="13"/>
  <c r="C48" i="13"/>
  <c r="C47" i="13"/>
  <c r="C46" i="13"/>
  <c r="C45" i="13"/>
  <c r="C44" i="13"/>
  <c r="C43" i="13"/>
  <c r="C42" i="13"/>
  <c r="C41" i="13"/>
  <c r="C40" i="13"/>
  <c r="C39" i="13"/>
  <c r="C38" i="13"/>
  <c r="C37" i="13"/>
  <c r="C36" i="13"/>
  <c r="C35" i="13"/>
  <c r="C34" i="13"/>
  <c r="C33" i="13"/>
  <c r="C32" i="13"/>
  <c r="C31" i="13"/>
  <c r="C30" i="13"/>
  <c r="C29" i="13"/>
  <c r="C28" i="13"/>
  <c r="C27" i="13"/>
  <c r="C26" i="13"/>
  <c r="C25" i="13"/>
  <c r="C24" i="13"/>
  <c r="C23" i="13"/>
  <c r="C22" i="13"/>
  <c r="C21" i="13"/>
  <c r="C20" i="13"/>
  <c r="C19" i="13"/>
  <c r="C18" i="13"/>
  <c r="C17" i="13"/>
  <c r="C16" i="13"/>
  <c r="C15" i="13"/>
  <c r="C14" i="13"/>
  <c r="C13" i="13"/>
  <c r="C12" i="13"/>
  <c r="C11" i="13"/>
  <c r="C10" i="13"/>
  <c r="C9" i="13"/>
  <c r="C8" i="13"/>
  <c r="C7" i="13"/>
  <c r="C6" i="13"/>
  <c r="C5" i="13"/>
  <c r="C4" i="13"/>
  <c r="C3" i="13"/>
  <c r="AA112" i="1"/>
  <c r="AC112" i="1"/>
  <c r="AA111" i="1"/>
  <c r="AC111" i="1"/>
  <c r="AA110" i="1"/>
  <c r="AC110" i="1"/>
  <c r="AA109" i="1"/>
  <c r="AC109" i="1"/>
  <c r="AA108" i="1"/>
  <c r="AC108" i="1"/>
  <c r="AA107" i="1"/>
  <c r="AC107" i="1"/>
  <c r="AA106" i="1"/>
  <c r="AC106" i="1"/>
  <c r="AA105" i="1"/>
  <c r="AC105" i="1"/>
  <c r="AA104" i="1"/>
  <c r="AC104" i="1"/>
  <c r="AA103" i="1"/>
  <c r="AC103" i="1"/>
  <c r="AA102" i="1"/>
  <c r="AC102" i="1"/>
  <c r="AA101" i="1"/>
  <c r="AC101" i="1"/>
  <c r="AA100" i="1"/>
  <c r="AC100" i="1"/>
  <c r="AA99" i="1"/>
  <c r="AC99" i="1"/>
  <c r="AA98" i="1"/>
  <c r="AC98" i="1"/>
  <c r="AA97" i="1"/>
  <c r="AC97" i="1"/>
  <c r="AA96" i="1"/>
  <c r="AC96" i="1"/>
  <c r="AA95" i="1"/>
  <c r="AC95" i="1"/>
  <c r="AA94" i="1"/>
  <c r="AC94" i="1"/>
  <c r="AA93" i="1"/>
  <c r="AC93" i="1"/>
  <c r="AA92" i="1"/>
  <c r="AC92" i="1"/>
  <c r="AA91" i="1"/>
  <c r="AC91" i="1"/>
  <c r="AA90" i="1"/>
  <c r="AC90" i="1"/>
  <c r="AA89" i="1"/>
  <c r="AC89" i="1"/>
  <c r="AA88" i="1"/>
  <c r="AC88" i="1"/>
  <c r="AA87" i="1"/>
  <c r="AC87" i="1"/>
  <c r="AA86" i="1"/>
  <c r="AC86" i="1"/>
  <c r="AA85" i="1"/>
  <c r="AC85" i="1"/>
  <c r="AA84" i="1"/>
  <c r="AC84" i="1"/>
  <c r="AA83" i="1"/>
  <c r="AC83" i="1"/>
  <c r="AA82" i="1"/>
  <c r="AC82" i="1"/>
  <c r="AA81" i="1"/>
  <c r="AC81" i="1"/>
  <c r="AA80" i="1"/>
  <c r="AC80" i="1"/>
  <c r="AA79" i="1"/>
  <c r="AC79" i="1"/>
  <c r="AA78" i="1"/>
  <c r="AC78" i="1"/>
  <c r="AA77" i="1"/>
  <c r="AC77" i="1"/>
  <c r="AA76" i="1"/>
  <c r="AC76" i="1"/>
  <c r="AA75" i="1"/>
  <c r="AC75" i="1"/>
  <c r="AA74" i="1"/>
  <c r="AC74" i="1"/>
  <c r="AA73" i="1"/>
  <c r="AC73" i="1"/>
  <c r="AA72" i="1"/>
  <c r="AC72" i="1"/>
  <c r="AA71" i="1"/>
  <c r="AC71" i="1"/>
  <c r="AA70" i="1"/>
  <c r="AC70" i="1"/>
  <c r="AA69" i="1"/>
  <c r="AC69" i="1"/>
  <c r="AA68" i="1"/>
  <c r="AC68" i="1"/>
  <c r="AA67" i="1"/>
  <c r="AC67" i="1"/>
  <c r="AA66" i="1"/>
  <c r="AC66" i="1"/>
  <c r="AA64" i="1"/>
  <c r="AC64" i="1"/>
  <c r="AA62" i="1"/>
  <c r="AC62" i="1"/>
  <c r="AA61" i="1"/>
  <c r="AC61" i="1"/>
  <c r="AA60" i="1"/>
  <c r="AC60" i="1"/>
  <c r="AA59" i="1"/>
  <c r="AC59" i="1"/>
  <c r="AA58" i="1"/>
  <c r="AC58" i="1"/>
  <c r="AA57" i="1"/>
  <c r="AC57" i="1"/>
  <c r="AA56" i="1"/>
  <c r="AC56" i="1"/>
  <c r="AA55" i="1"/>
  <c r="AC55" i="1"/>
  <c r="AA54" i="1"/>
  <c r="AC54" i="1"/>
  <c r="AA53" i="1"/>
  <c r="AC53" i="1"/>
  <c r="AA52" i="1"/>
  <c r="AC52" i="1"/>
  <c r="AA51" i="1"/>
  <c r="AC51" i="1"/>
  <c r="AA50" i="1"/>
  <c r="AC50" i="1"/>
  <c r="AA49" i="1"/>
  <c r="AC49" i="1"/>
  <c r="AA48" i="1"/>
  <c r="AC48" i="1"/>
  <c r="AA47" i="1"/>
  <c r="AC47" i="1"/>
  <c r="AA46" i="1"/>
  <c r="AC46" i="1"/>
  <c r="AA45" i="1"/>
  <c r="AC45" i="1"/>
  <c r="AA44" i="1"/>
  <c r="AC44" i="1"/>
  <c r="AA43" i="1"/>
  <c r="AC43" i="1"/>
  <c r="AA42" i="1"/>
  <c r="AC42" i="1"/>
  <c r="AA41" i="1"/>
  <c r="AC41" i="1"/>
  <c r="AA40" i="1"/>
  <c r="AC40" i="1"/>
  <c r="AA39" i="1"/>
  <c r="AC39" i="1"/>
  <c r="AA38" i="1"/>
  <c r="AC38" i="1"/>
  <c r="AA37" i="1"/>
  <c r="AC37" i="1"/>
  <c r="AA36" i="1"/>
  <c r="AC36" i="1"/>
  <c r="AA35" i="1"/>
  <c r="AC35" i="1"/>
  <c r="AA34" i="1"/>
  <c r="AC34" i="1"/>
  <c r="AA33" i="1"/>
  <c r="AC33" i="1"/>
  <c r="AA32" i="1"/>
  <c r="AC32" i="1"/>
  <c r="AA31" i="1"/>
  <c r="AC31" i="1"/>
  <c r="AA30" i="1"/>
  <c r="AC30" i="1"/>
  <c r="AA29" i="1"/>
  <c r="AC29" i="1"/>
  <c r="AA28" i="1"/>
  <c r="AC28" i="1"/>
  <c r="AA27" i="1"/>
  <c r="AC27" i="1"/>
  <c r="AA26" i="1"/>
  <c r="AC26" i="1"/>
  <c r="AA25" i="1"/>
  <c r="AC25" i="1"/>
  <c r="AA24" i="1"/>
  <c r="AC24" i="1"/>
  <c r="AA23" i="1"/>
  <c r="AC23" i="1"/>
  <c r="AA22" i="1"/>
  <c r="AC22" i="1"/>
  <c r="AA21" i="1"/>
  <c r="AC21" i="1"/>
  <c r="AA20" i="1"/>
  <c r="AC20" i="1"/>
  <c r="AA19" i="1"/>
  <c r="AC19" i="1"/>
  <c r="AA18" i="1"/>
  <c r="AC18" i="1"/>
  <c r="AA17" i="1"/>
  <c r="AC17" i="1"/>
  <c r="AA16" i="1"/>
  <c r="AC16" i="1"/>
  <c r="AA15" i="1"/>
  <c r="AC15" i="1"/>
  <c r="AA14" i="1"/>
  <c r="AC14" i="1"/>
  <c r="AA13" i="1"/>
  <c r="AC13" i="1"/>
  <c r="AA12" i="1"/>
  <c r="AC12" i="1"/>
  <c r="AA11" i="1"/>
  <c r="AC11" i="1"/>
  <c r="AA10" i="1"/>
  <c r="AC10" i="1"/>
  <c r="AA9" i="1"/>
  <c r="AC9" i="1"/>
  <c r="AA8" i="1"/>
  <c r="AC8" i="1"/>
  <c r="AA7" i="1"/>
  <c r="AC7" i="1"/>
  <c r="AA6" i="1"/>
  <c r="AC6" i="1"/>
  <c r="AA5" i="1"/>
  <c r="AC5" i="1"/>
  <c r="AA4" i="1"/>
  <c r="AC4" i="1"/>
  <c r="AA3" i="1"/>
  <c r="AC3" i="1"/>
  <c r="Z3" i="1"/>
  <c r="AB3" i="1"/>
  <c r="Z4" i="1"/>
  <c r="AB4" i="1"/>
  <c r="Z5" i="1"/>
  <c r="AB5" i="1"/>
  <c r="Z6" i="1"/>
  <c r="AB6" i="1"/>
  <c r="Z7" i="1"/>
  <c r="AB7" i="1"/>
  <c r="Z8" i="1"/>
  <c r="AB8" i="1"/>
  <c r="Z9" i="1"/>
  <c r="AB9" i="1"/>
  <c r="Z10" i="1"/>
  <c r="AB10" i="1"/>
  <c r="Z11" i="1"/>
  <c r="AB11" i="1"/>
  <c r="Z12" i="1"/>
  <c r="AB12" i="1"/>
  <c r="Z13" i="1"/>
  <c r="AB13" i="1"/>
  <c r="Z14" i="1"/>
  <c r="AB14" i="1"/>
  <c r="Z15" i="1"/>
  <c r="AB15" i="1"/>
  <c r="Z16" i="1"/>
  <c r="AB16" i="1"/>
  <c r="Z17" i="1"/>
  <c r="AB17" i="1"/>
  <c r="Z18" i="1"/>
  <c r="AB18" i="1"/>
  <c r="Z19" i="1"/>
  <c r="AB19" i="1"/>
  <c r="Z20" i="1"/>
  <c r="AB20" i="1"/>
  <c r="Z21" i="1"/>
  <c r="AB21" i="1"/>
  <c r="Z22" i="1"/>
  <c r="AB22" i="1"/>
  <c r="Z23" i="1"/>
  <c r="AB23" i="1"/>
  <c r="Z24" i="1"/>
  <c r="AB24" i="1"/>
  <c r="Z25" i="1"/>
  <c r="AB25" i="1"/>
  <c r="Z26" i="1"/>
  <c r="AB26" i="1"/>
  <c r="Z27" i="1"/>
  <c r="AB27" i="1"/>
  <c r="Z28" i="1"/>
  <c r="AB28" i="1"/>
  <c r="Z29" i="1"/>
  <c r="AB29" i="1"/>
  <c r="Z30" i="1"/>
  <c r="AB30" i="1"/>
  <c r="Z31" i="1"/>
  <c r="AB31" i="1"/>
  <c r="Z32" i="1"/>
  <c r="AB32" i="1"/>
  <c r="Z33" i="1"/>
  <c r="AB33" i="1"/>
  <c r="Z34" i="1"/>
  <c r="AB34" i="1"/>
  <c r="Z35" i="1"/>
  <c r="AB35" i="1"/>
  <c r="Z36" i="1"/>
  <c r="AB36" i="1"/>
  <c r="Z37" i="1"/>
  <c r="AB37" i="1"/>
  <c r="Z38" i="1"/>
  <c r="AB38" i="1"/>
  <c r="Z39" i="1"/>
  <c r="AB39" i="1"/>
  <c r="Z40" i="1"/>
  <c r="AB40" i="1"/>
  <c r="Z41" i="1"/>
  <c r="AB41" i="1"/>
  <c r="Z42" i="1"/>
  <c r="AB42" i="1"/>
  <c r="Z43" i="1"/>
  <c r="AB43" i="1"/>
  <c r="Z44" i="1"/>
  <c r="AB44" i="1"/>
  <c r="Z45" i="1"/>
  <c r="AB45" i="1"/>
  <c r="Z46" i="1"/>
  <c r="AB46" i="1"/>
  <c r="Z47" i="1"/>
  <c r="AB47" i="1"/>
  <c r="Z48" i="1"/>
  <c r="AB48" i="1"/>
  <c r="Z49" i="1"/>
  <c r="AB49" i="1"/>
  <c r="Z50" i="1"/>
  <c r="AB50" i="1"/>
  <c r="Z51" i="1"/>
  <c r="AB51" i="1"/>
  <c r="Z52" i="1"/>
  <c r="AB52" i="1"/>
  <c r="Z53" i="1"/>
  <c r="AB53" i="1"/>
  <c r="Z54" i="1"/>
  <c r="AB54" i="1"/>
  <c r="Z55" i="1"/>
  <c r="AB55" i="1"/>
  <c r="Z56" i="1"/>
  <c r="AB56" i="1"/>
  <c r="Z57" i="1"/>
  <c r="AB57" i="1"/>
  <c r="Z58" i="1"/>
  <c r="AB58" i="1"/>
  <c r="Z59" i="1"/>
  <c r="AB59" i="1"/>
  <c r="Z60" i="1"/>
  <c r="AB60" i="1"/>
  <c r="Z61" i="1"/>
  <c r="AB61" i="1"/>
  <c r="Z62" i="1"/>
  <c r="AB62" i="1"/>
  <c r="Z64" i="1"/>
  <c r="AB64" i="1"/>
  <c r="Z66" i="1"/>
  <c r="AB66" i="1"/>
  <c r="Z67" i="1"/>
  <c r="AB67" i="1"/>
  <c r="Z68" i="1"/>
  <c r="AB68" i="1"/>
  <c r="Z69" i="1"/>
  <c r="AB69" i="1"/>
  <c r="Z70" i="1"/>
  <c r="AB70" i="1"/>
  <c r="Z71" i="1"/>
  <c r="AB71" i="1"/>
  <c r="Z72" i="1"/>
  <c r="AB72" i="1"/>
  <c r="Z73" i="1"/>
  <c r="AB73" i="1"/>
  <c r="Z74" i="1"/>
  <c r="AB74" i="1"/>
  <c r="Z75" i="1"/>
  <c r="AB75" i="1"/>
  <c r="Z76" i="1"/>
  <c r="AB76" i="1"/>
  <c r="Z77" i="1"/>
  <c r="AB77" i="1"/>
  <c r="Z78" i="1"/>
  <c r="AB78" i="1"/>
  <c r="Z79" i="1"/>
  <c r="AB79" i="1"/>
  <c r="Z80" i="1"/>
  <c r="AB80" i="1"/>
  <c r="Z81" i="1"/>
  <c r="AB81" i="1"/>
  <c r="Z82" i="1"/>
  <c r="AB82" i="1"/>
  <c r="Z83" i="1"/>
  <c r="AB83" i="1"/>
  <c r="Z84" i="1"/>
  <c r="AB84" i="1"/>
  <c r="Z85" i="1"/>
  <c r="AB85" i="1"/>
  <c r="Z86" i="1"/>
  <c r="AB86" i="1"/>
  <c r="Z87" i="1"/>
  <c r="AB87" i="1"/>
  <c r="Z88" i="1"/>
  <c r="AB88" i="1"/>
  <c r="Z89" i="1"/>
  <c r="AB89" i="1"/>
  <c r="Z90" i="1"/>
  <c r="AB90" i="1"/>
  <c r="Z91" i="1"/>
  <c r="AB91" i="1"/>
  <c r="Z92" i="1"/>
  <c r="AB92" i="1"/>
  <c r="Z93" i="1"/>
  <c r="AB93" i="1"/>
  <c r="Z94" i="1"/>
  <c r="AB94" i="1"/>
  <c r="Z95" i="1"/>
  <c r="AB95" i="1"/>
  <c r="Z96" i="1"/>
  <c r="AB96" i="1"/>
  <c r="Z97" i="1"/>
  <c r="AB97" i="1"/>
  <c r="Z98" i="1"/>
  <c r="AB98" i="1"/>
  <c r="Z99" i="1"/>
  <c r="AB99" i="1"/>
  <c r="Z100" i="1"/>
  <c r="AB100" i="1"/>
  <c r="Z101" i="1"/>
  <c r="AB101" i="1"/>
  <c r="Z102" i="1"/>
  <c r="AB102" i="1"/>
  <c r="Z103" i="1"/>
  <c r="AB103" i="1"/>
  <c r="Z104" i="1"/>
  <c r="AB104" i="1"/>
  <c r="Z105" i="1"/>
  <c r="AB105" i="1"/>
  <c r="Z106" i="1"/>
  <c r="AB106" i="1"/>
  <c r="Z107" i="1"/>
  <c r="AB107" i="1"/>
  <c r="Z108" i="1"/>
  <c r="AB108" i="1"/>
  <c r="Z109" i="1"/>
  <c r="AB109" i="1"/>
  <c r="Z110" i="1"/>
  <c r="AB110" i="1"/>
  <c r="Z111" i="1"/>
  <c r="AB111" i="1"/>
  <c r="Z112" i="1"/>
  <c r="AB112" i="1"/>
  <c r="K4" i="14"/>
  <c r="A4" i="14"/>
  <c r="K3" i="14"/>
  <c r="A3" i="14"/>
  <c r="C3" i="14"/>
  <c r="C4" i="14"/>
  <c r="D4" i="14"/>
  <c r="K5" i="14"/>
  <c r="A5" i="14"/>
  <c r="C5" i="14"/>
  <c r="D5" i="14"/>
  <c r="K6" i="14"/>
  <c r="A6" i="14"/>
  <c r="C6" i="14"/>
  <c r="D6" i="14"/>
  <c r="K7" i="14"/>
  <c r="A7" i="14"/>
  <c r="C7" i="14"/>
  <c r="D7" i="14"/>
  <c r="K8" i="14"/>
  <c r="A8" i="14"/>
  <c r="C8" i="14"/>
  <c r="D8" i="14"/>
  <c r="K9" i="14"/>
  <c r="A9" i="14"/>
  <c r="C9" i="14"/>
  <c r="D9" i="14"/>
  <c r="K10" i="14"/>
  <c r="A10" i="14"/>
  <c r="C10" i="14"/>
  <c r="D10" i="14"/>
  <c r="K11" i="14"/>
  <c r="A11" i="14"/>
  <c r="C11" i="14"/>
  <c r="D11" i="14"/>
  <c r="K12" i="14"/>
  <c r="A12" i="14"/>
  <c r="C12" i="14"/>
  <c r="D12" i="14"/>
  <c r="K13" i="14"/>
  <c r="A13" i="14"/>
  <c r="C13" i="14"/>
  <c r="D13" i="14"/>
  <c r="K14" i="14"/>
  <c r="A14" i="14"/>
  <c r="C14" i="14"/>
  <c r="D14" i="14"/>
  <c r="K15" i="14"/>
  <c r="A15" i="14"/>
  <c r="C15" i="14"/>
  <c r="D15" i="14"/>
  <c r="K16" i="14"/>
  <c r="A16" i="14"/>
  <c r="C16" i="14"/>
  <c r="D16" i="14"/>
  <c r="K17" i="14"/>
  <c r="A17" i="14"/>
  <c r="C17" i="14"/>
  <c r="D17" i="14"/>
  <c r="K18" i="14"/>
  <c r="A18" i="14"/>
  <c r="C18" i="14"/>
  <c r="D18" i="14"/>
  <c r="K19" i="14"/>
  <c r="A19" i="14"/>
  <c r="C19" i="14"/>
  <c r="D19" i="14"/>
  <c r="K20" i="14"/>
  <c r="A20" i="14"/>
  <c r="C20" i="14"/>
  <c r="D20" i="14"/>
  <c r="K21" i="14"/>
  <c r="A21" i="14"/>
  <c r="C21" i="14"/>
  <c r="D21" i="14"/>
  <c r="K22" i="14"/>
  <c r="A22" i="14"/>
  <c r="C22" i="14"/>
  <c r="D22" i="14"/>
  <c r="K23" i="14"/>
  <c r="A23" i="14"/>
  <c r="C23" i="14"/>
  <c r="D23" i="14"/>
  <c r="K24" i="14"/>
  <c r="A24" i="14"/>
  <c r="C24" i="14"/>
  <c r="D24" i="14"/>
  <c r="K25" i="14"/>
  <c r="A25" i="14"/>
  <c r="C25" i="14"/>
  <c r="D25" i="14"/>
  <c r="K26" i="14"/>
  <c r="A26" i="14"/>
  <c r="C26" i="14"/>
  <c r="D26" i="14"/>
  <c r="K27" i="14"/>
  <c r="A27" i="14"/>
  <c r="C27" i="14"/>
  <c r="D27" i="14"/>
  <c r="K28" i="14"/>
  <c r="A28" i="14"/>
  <c r="C28" i="14"/>
  <c r="D28" i="14"/>
  <c r="K29" i="14"/>
  <c r="A29" i="14"/>
  <c r="C29" i="14"/>
  <c r="D29" i="14"/>
  <c r="K30" i="14"/>
  <c r="A30" i="14"/>
  <c r="C30" i="14"/>
  <c r="D30" i="14"/>
  <c r="K31" i="14"/>
  <c r="A31" i="14"/>
  <c r="C31" i="14"/>
  <c r="D31" i="14"/>
  <c r="K32" i="14"/>
  <c r="A32" i="14"/>
  <c r="C32" i="14"/>
  <c r="D32" i="14"/>
  <c r="K33" i="14"/>
  <c r="A33" i="14"/>
  <c r="C33" i="14"/>
  <c r="D33" i="14"/>
  <c r="K34" i="14"/>
  <c r="A34" i="14"/>
  <c r="C34" i="14"/>
  <c r="D34" i="14"/>
  <c r="K35" i="14"/>
  <c r="A35" i="14"/>
  <c r="C35" i="14"/>
  <c r="D35" i="14"/>
  <c r="K36" i="14"/>
  <c r="A36" i="14"/>
  <c r="C36" i="14"/>
  <c r="D36" i="14"/>
  <c r="K37" i="14"/>
  <c r="A37" i="14"/>
  <c r="C37" i="14"/>
  <c r="D37" i="14"/>
  <c r="K38" i="14"/>
  <c r="A38" i="14"/>
  <c r="C38" i="14"/>
  <c r="D38" i="14"/>
  <c r="K39" i="14"/>
  <c r="A39" i="14"/>
  <c r="C39" i="14"/>
  <c r="D39" i="14"/>
  <c r="K40" i="14"/>
  <c r="A40" i="14"/>
  <c r="C40" i="14"/>
  <c r="D40" i="14"/>
  <c r="K41" i="14"/>
  <c r="A41" i="14"/>
  <c r="C41" i="14"/>
  <c r="D41" i="14"/>
  <c r="K42" i="14"/>
  <c r="A42" i="14"/>
  <c r="C42" i="14"/>
  <c r="D42" i="14"/>
  <c r="K43" i="14"/>
  <c r="A43" i="14"/>
  <c r="C43" i="14"/>
  <c r="D43" i="14"/>
  <c r="K44" i="14"/>
  <c r="A44" i="14"/>
  <c r="C44" i="14"/>
  <c r="D44" i="14"/>
  <c r="K45" i="14"/>
  <c r="A45" i="14"/>
  <c r="C45" i="14"/>
  <c r="D45" i="14"/>
  <c r="K46" i="14"/>
  <c r="A46" i="14"/>
  <c r="C46" i="14"/>
  <c r="D46" i="14"/>
  <c r="K47" i="14"/>
  <c r="A47" i="14"/>
  <c r="C47" i="14"/>
  <c r="D47" i="14"/>
  <c r="K48" i="14"/>
  <c r="A48" i="14"/>
  <c r="C48" i="14"/>
  <c r="D48" i="14"/>
  <c r="K49" i="14"/>
  <c r="A49" i="14"/>
  <c r="C49" i="14"/>
  <c r="D49" i="14"/>
  <c r="K50" i="14"/>
  <c r="A50" i="14"/>
  <c r="C50" i="14"/>
  <c r="D50" i="14"/>
  <c r="K51" i="14"/>
  <c r="A51" i="14"/>
  <c r="C51" i="14"/>
  <c r="D51" i="14"/>
  <c r="K52" i="14"/>
  <c r="A52" i="14"/>
  <c r="C52" i="14"/>
  <c r="D52" i="14"/>
  <c r="K53" i="14"/>
  <c r="A53" i="14"/>
  <c r="C53" i="14"/>
  <c r="D53" i="14"/>
  <c r="K54" i="14"/>
  <c r="A54" i="14"/>
  <c r="C54" i="14"/>
  <c r="D54" i="14"/>
  <c r="K55" i="14"/>
  <c r="A55" i="14"/>
  <c r="C55" i="14"/>
  <c r="D55" i="14"/>
  <c r="K56" i="14"/>
  <c r="A56" i="14"/>
  <c r="C56" i="14"/>
  <c r="D56" i="14"/>
  <c r="K57" i="14"/>
  <c r="A57" i="14"/>
  <c r="C57" i="14"/>
  <c r="D57" i="14"/>
  <c r="K58" i="14"/>
  <c r="A58" i="14"/>
  <c r="C58" i="14"/>
  <c r="D58" i="14"/>
  <c r="K59" i="14"/>
  <c r="A59" i="14"/>
  <c r="C59" i="14"/>
  <c r="D59" i="14"/>
  <c r="K60" i="14"/>
  <c r="A60" i="14"/>
  <c r="C60" i="14"/>
  <c r="D60" i="14"/>
  <c r="K61" i="14"/>
  <c r="A61" i="14"/>
  <c r="C61" i="14"/>
  <c r="D61" i="14"/>
  <c r="K62" i="14"/>
  <c r="A62" i="14"/>
  <c r="C62" i="14"/>
  <c r="D62" i="14"/>
  <c r="K63" i="14"/>
  <c r="A63" i="14"/>
  <c r="C63" i="14"/>
  <c r="D63" i="14"/>
  <c r="K64" i="14"/>
  <c r="A64" i="14"/>
  <c r="C64" i="14"/>
  <c r="D64" i="14"/>
  <c r="K65" i="14"/>
  <c r="A65" i="14"/>
  <c r="C65" i="14"/>
  <c r="D65" i="14"/>
  <c r="K66" i="14"/>
  <c r="A66" i="14"/>
  <c r="C66" i="14"/>
  <c r="D66" i="14"/>
  <c r="K67" i="14"/>
  <c r="A67" i="14"/>
  <c r="C67" i="14"/>
  <c r="D67" i="14"/>
  <c r="K68" i="14"/>
  <c r="A68" i="14"/>
  <c r="C68" i="14"/>
  <c r="D68" i="14"/>
  <c r="K69" i="14"/>
  <c r="A69" i="14"/>
  <c r="C69" i="14"/>
  <c r="D69" i="14"/>
  <c r="K70" i="14"/>
  <c r="A70" i="14"/>
  <c r="C70" i="14"/>
  <c r="D70" i="14"/>
  <c r="K71" i="14"/>
  <c r="A71" i="14"/>
  <c r="C71" i="14"/>
  <c r="D71" i="14"/>
  <c r="K72" i="14"/>
  <c r="A72" i="14"/>
  <c r="C72" i="14"/>
  <c r="D72" i="14"/>
  <c r="K73" i="14"/>
  <c r="A73" i="14"/>
  <c r="C73" i="14"/>
  <c r="D73" i="14"/>
  <c r="K74" i="14"/>
  <c r="A74" i="14"/>
  <c r="C74" i="14"/>
  <c r="D74" i="14"/>
  <c r="K75" i="14"/>
  <c r="A75" i="14"/>
  <c r="C75" i="14"/>
  <c r="D75" i="14"/>
  <c r="K76" i="14"/>
  <c r="A76" i="14"/>
  <c r="C76" i="14"/>
  <c r="D76" i="14"/>
  <c r="K77" i="14"/>
  <c r="A77" i="14"/>
  <c r="C77" i="14"/>
  <c r="D77" i="14"/>
  <c r="K78" i="14"/>
  <c r="A78" i="14"/>
  <c r="C78" i="14"/>
  <c r="D78" i="14"/>
  <c r="K79" i="14"/>
  <c r="A79" i="14"/>
  <c r="C79" i="14"/>
  <c r="D79" i="14"/>
  <c r="K80" i="14"/>
  <c r="A80" i="14"/>
  <c r="C80" i="14"/>
  <c r="D80" i="14"/>
  <c r="K81" i="14"/>
  <c r="A81" i="14"/>
  <c r="C81" i="14"/>
  <c r="D81" i="14"/>
  <c r="K82" i="14"/>
  <c r="A82" i="14"/>
  <c r="C82" i="14"/>
  <c r="D82" i="14"/>
  <c r="K83" i="14"/>
  <c r="A83" i="14"/>
  <c r="C83" i="14"/>
  <c r="D83" i="14"/>
  <c r="K84" i="14"/>
  <c r="A84" i="14"/>
  <c r="C84" i="14"/>
  <c r="D84" i="14"/>
  <c r="K85" i="14"/>
  <c r="A85" i="14"/>
  <c r="C85" i="14"/>
  <c r="D85" i="14"/>
  <c r="K86" i="14"/>
  <c r="A86" i="14"/>
  <c r="C86" i="14"/>
  <c r="D86" i="14"/>
  <c r="K87" i="14"/>
  <c r="A87" i="14"/>
  <c r="C87" i="14"/>
  <c r="D87" i="14"/>
  <c r="K88" i="14"/>
  <c r="A88" i="14"/>
  <c r="C88" i="14"/>
  <c r="D88" i="14"/>
  <c r="K89" i="14"/>
  <c r="A89" i="14"/>
  <c r="C89" i="14"/>
  <c r="D89" i="14"/>
  <c r="K90" i="14"/>
  <c r="A90" i="14"/>
  <c r="C90" i="14"/>
  <c r="D90" i="14"/>
  <c r="K91" i="14"/>
  <c r="A91" i="14"/>
  <c r="C91" i="14"/>
  <c r="D91" i="14"/>
  <c r="K92" i="14"/>
  <c r="A92" i="14"/>
  <c r="C92" i="14"/>
  <c r="D92" i="14"/>
  <c r="K93" i="14"/>
  <c r="A93" i="14"/>
  <c r="C93" i="14"/>
  <c r="D93" i="14"/>
  <c r="K94" i="14"/>
  <c r="A94" i="14"/>
  <c r="C94" i="14"/>
  <c r="D94" i="14"/>
  <c r="K95" i="14"/>
  <c r="A95" i="14"/>
  <c r="C95" i="14"/>
  <c r="D95" i="14"/>
  <c r="K96" i="14"/>
  <c r="A96" i="14"/>
  <c r="C96" i="14"/>
  <c r="D96" i="14"/>
  <c r="K97" i="14"/>
  <c r="A97" i="14"/>
  <c r="C97" i="14"/>
  <c r="D97" i="14"/>
  <c r="K98" i="14"/>
  <c r="A98" i="14"/>
  <c r="C98" i="14"/>
  <c r="D98" i="14"/>
  <c r="K99" i="14"/>
  <c r="A99" i="14"/>
  <c r="C99" i="14"/>
  <c r="D99" i="14"/>
  <c r="K100" i="14"/>
  <c r="A100" i="14"/>
  <c r="C100" i="14"/>
  <c r="D100" i="14"/>
  <c r="K101" i="14"/>
  <c r="A101" i="14"/>
  <c r="C101" i="14"/>
  <c r="D101" i="14"/>
  <c r="K102" i="14"/>
  <c r="A102" i="14"/>
  <c r="C102" i="14"/>
  <c r="D102" i="14"/>
  <c r="K103" i="14"/>
  <c r="A103" i="14"/>
  <c r="C103" i="14"/>
  <c r="D103" i="14"/>
  <c r="K104" i="14"/>
  <c r="A104" i="14"/>
  <c r="C104" i="14"/>
  <c r="D104" i="14"/>
  <c r="K105" i="14"/>
  <c r="A105" i="14"/>
  <c r="C105" i="14"/>
  <c r="D105" i="14"/>
  <c r="K106" i="14"/>
  <c r="A106" i="14"/>
  <c r="C106" i="14"/>
  <c r="D106" i="14"/>
  <c r="K107" i="14"/>
  <c r="A107" i="14"/>
  <c r="C107" i="14"/>
  <c r="D107" i="14"/>
  <c r="K108" i="14"/>
  <c r="A108" i="14"/>
  <c r="C108" i="14"/>
  <c r="D108" i="14"/>
  <c r="K109" i="14"/>
  <c r="A109" i="14"/>
  <c r="C109" i="14"/>
  <c r="D109" i="14"/>
  <c r="K110" i="14"/>
  <c r="A110" i="14"/>
  <c r="C110" i="14"/>
  <c r="D110" i="14"/>
  <c r="K111" i="14"/>
  <c r="A111" i="14"/>
  <c r="C111" i="14"/>
  <c r="D111" i="14"/>
  <c r="K112" i="14"/>
  <c r="A112" i="14"/>
  <c r="C112" i="14"/>
  <c r="D112" i="14"/>
  <c r="K113" i="14"/>
  <c r="A113" i="14"/>
  <c r="C113" i="14"/>
  <c r="D113" i="14"/>
  <c r="K114" i="14"/>
  <c r="A114" i="14"/>
  <c r="C114" i="14"/>
  <c r="D114" i="14"/>
  <c r="K115" i="14"/>
  <c r="A115" i="14"/>
  <c r="C115" i="14"/>
  <c r="D115" i="14"/>
  <c r="K116" i="14"/>
  <c r="A116" i="14"/>
  <c r="C116" i="14"/>
  <c r="D116" i="14"/>
  <c r="K117" i="14"/>
  <c r="A117" i="14"/>
  <c r="C117" i="14"/>
  <c r="D117" i="14"/>
  <c r="K118" i="14"/>
  <c r="A118" i="14"/>
  <c r="C118" i="14"/>
  <c r="D118" i="14"/>
  <c r="K119" i="14"/>
  <c r="A119" i="14"/>
  <c r="C119" i="14"/>
  <c r="D119" i="14"/>
  <c r="K120" i="14"/>
  <c r="A120" i="14"/>
  <c r="C120" i="14"/>
  <c r="D120" i="14"/>
  <c r="K121" i="14"/>
  <c r="A121" i="14"/>
  <c r="C121" i="14"/>
  <c r="D121" i="14"/>
  <c r="K122" i="14"/>
  <c r="A122" i="14"/>
  <c r="C122" i="14"/>
  <c r="D122" i="14"/>
  <c r="K123" i="14"/>
  <c r="A123" i="14"/>
  <c r="C123" i="14"/>
  <c r="D123" i="14"/>
  <c r="K124" i="14"/>
  <c r="A124" i="14"/>
  <c r="C124" i="14"/>
  <c r="D124" i="14"/>
  <c r="K125" i="14"/>
  <c r="A125" i="14"/>
  <c r="C125" i="14"/>
  <c r="D125" i="14"/>
  <c r="K126" i="14"/>
  <c r="A126" i="14"/>
  <c r="C126" i="14"/>
  <c r="D126" i="14"/>
  <c r="K127" i="14"/>
  <c r="A127" i="14"/>
  <c r="C127" i="14"/>
  <c r="D127" i="14"/>
  <c r="K128" i="14"/>
  <c r="A128" i="14"/>
  <c r="C128" i="14"/>
  <c r="D128" i="14"/>
  <c r="K129" i="14"/>
  <c r="A129" i="14"/>
  <c r="C129" i="14"/>
  <c r="D129" i="14"/>
  <c r="K130" i="14"/>
  <c r="A130" i="14"/>
  <c r="C130" i="14"/>
  <c r="D130" i="14"/>
  <c r="K131" i="14"/>
  <c r="A131" i="14"/>
  <c r="C131" i="14"/>
  <c r="D131" i="14"/>
  <c r="K132" i="14"/>
  <c r="A132" i="14"/>
  <c r="C132" i="14"/>
  <c r="D132" i="14"/>
  <c r="K133" i="14"/>
  <c r="A133" i="14"/>
  <c r="C133" i="14"/>
  <c r="D133" i="14"/>
  <c r="K134" i="14"/>
  <c r="A134" i="14"/>
  <c r="C134" i="14"/>
  <c r="D134" i="14"/>
  <c r="K135" i="14"/>
  <c r="A135" i="14"/>
  <c r="C135" i="14"/>
  <c r="D135" i="14"/>
  <c r="K136" i="14"/>
  <c r="A136" i="14"/>
  <c r="C136" i="14"/>
  <c r="D136" i="14"/>
  <c r="K137" i="14"/>
  <c r="A137" i="14"/>
  <c r="C137" i="14"/>
  <c r="D137" i="14"/>
  <c r="K138" i="14"/>
  <c r="A138" i="14"/>
  <c r="C138" i="14"/>
  <c r="D138" i="14"/>
  <c r="K139" i="14"/>
  <c r="A139" i="14"/>
  <c r="C139" i="14"/>
  <c r="D139" i="14"/>
  <c r="K140" i="14"/>
  <c r="A140" i="14"/>
  <c r="C140" i="14"/>
  <c r="D140" i="14"/>
  <c r="K141" i="14"/>
  <c r="A141" i="14"/>
  <c r="C141" i="14"/>
  <c r="D141" i="14"/>
  <c r="K142" i="14"/>
  <c r="A142" i="14"/>
  <c r="C142" i="14"/>
  <c r="D142" i="14"/>
  <c r="K143" i="14"/>
  <c r="A143" i="14"/>
  <c r="C143" i="14"/>
  <c r="D143" i="14"/>
  <c r="K144" i="14"/>
  <c r="A144" i="14"/>
  <c r="C144" i="14"/>
  <c r="D144" i="14"/>
  <c r="K145" i="14"/>
  <c r="A145" i="14"/>
  <c r="C145" i="14"/>
  <c r="D145" i="14"/>
  <c r="K146" i="14"/>
  <c r="A146" i="14"/>
  <c r="C146" i="14"/>
  <c r="D146" i="14"/>
  <c r="K147" i="14"/>
  <c r="A147" i="14"/>
  <c r="C147" i="14"/>
  <c r="D147" i="14"/>
  <c r="K148" i="14"/>
  <c r="A148" i="14"/>
  <c r="C148" i="14"/>
  <c r="D148" i="14"/>
  <c r="K149" i="14"/>
  <c r="A149" i="14"/>
  <c r="C149" i="14"/>
  <c r="D149" i="14"/>
  <c r="K150" i="14"/>
  <c r="A150" i="14"/>
  <c r="C150" i="14"/>
  <c r="D150" i="14"/>
  <c r="K151" i="14"/>
  <c r="A151" i="14"/>
  <c r="C151" i="14"/>
  <c r="D151" i="14"/>
  <c r="K152" i="14"/>
  <c r="A152" i="14"/>
  <c r="C152" i="14"/>
  <c r="D152" i="14"/>
  <c r="K153" i="14"/>
  <c r="A153" i="14"/>
  <c r="C153" i="14"/>
  <c r="D153" i="14"/>
  <c r="K154" i="14"/>
  <c r="A154" i="14"/>
  <c r="C154" i="14"/>
  <c r="D154" i="14"/>
  <c r="K155" i="14"/>
  <c r="A155" i="14"/>
  <c r="C155" i="14"/>
  <c r="D155" i="14"/>
  <c r="K156" i="14"/>
  <c r="A156" i="14"/>
  <c r="C156" i="14"/>
  <c r="D156" i="14"/>
  <c r="K157" i="14"/>
  <c r="A157" i="14"/>
  <c r="C157" i="14"/>
  <c r="D157" i="14"/>
  <c r="K158" i="14"/>
  <c r="A158" i="14"/>
  <c r="C158" i="14"/>
  <c r="D158" i="14"/>
  <c r="K159" i="14"/>
  <c r="A159" i="14"/>
  <c r="C159" i="14"/>
  <c r="D159" i="14"/>
  <c r="K160" i="14"/>
  <c r="A160" i="14"/>
  <c r="C160" i="14"/>
  <c r="D160" i="14"/>
  <c r="K161" i="14"/>
  <c r="A161" i="14"/>
  <c r="C161" i="14"/>
  <c r="D161" i="14"/>
  <c r="K162" i="14"/>
  <c r="A162" i="14"/>
  <c r="C162" i="14"/>
  <c r="D162" i="14"/>
  <c r="K163" i="14"/>
  <c r="A163" i="14"/>
  <c r="C163" i="14"/>
  <c r="D163" i="14"/>
  <c r="K164" i="14"/>
  <c r="A164" i="14"/>
  <c r="C164" i="14"/>
  <c r="D164" i="14"/>
  <c r="K165" i="14"/>
  <c r="A165" i="14"/>
  <c r="C165" i="14"/>
  <c r="D165" i="14"/>
  <c r="K166" i="14"/>
  <c r="A166" i="14"/>
  <c r="C166" i="14"/>
  <c r="D166" i="14"/>
  <c r="K167" i="14"/>
  <c r="A167" i="14"/>
  <c r="C167" i="14"/>
  <c r="D167" i="14"/>
  <c r="K168" i="14"/>
  <c r="A168" i="14"/>
  <c r="C168" i="14"/>
  <c r="D168" i="14"/>
  <c r="K169" i="14"/>
  <c r="A169" i="14"/>
  <c r="C169" i="14"/>
  <c r="D169" i="14"/>
  <c r="K170" i="14"/>
  <c r="A170" i="14"/>
  <c r="C170" i="14"/>
  <c r="D170" i="14"/>
  <c r="K171" i="14"/>
  <c r="A171" i="14"/>
  <c r="C171" i="14"/>
  <c r="D171" i="14"/>
  <c r="K172" i="14"/>
  <c r="A172" i="14"/>
  <c r="C172" i="14"/>
  <c r="D172" i="14"/>
  <c r="K173" i="14"/>
  <c r="A173" i="14"/>
  <c r="C173" i="14"/>
  <c r="D173" i="14"/>
  <c r="K174" i="14"/>
  <c r="A174" i="14"/>
  <c r="C174" i="14"/>
  <c r="D174" i="14"/>
  <c r="K175" i="14"/>
  <c r="A175" i="14"/>
  <c r="C175" i="14"/>
  <c r="D175" i="14"/>
  <c r="K176" i="14"/>
  <c r="A176" i="14"/>
  <c r="C176" i="14"/>
  <c r="D176" i="14"/>
  <c r="K177" i="14"/>
  <c r="A177" i="14"/>
  <c r="C177" i="14"/>
  <c r="D177" i="14"/>
  <c r="K178" i="14"/>
  <c r="A178" i="14"/>
  <c r="C178" i="14"/>
  <c r="D178" i="14"/>
  <c r="K179" i="14"/>
  <c r="A179" i="14"/>
  <c r="C179" i="14"/>
  <c r="D179" i="14"/>
  <c r="K180" i="14"/>
  <c r="A180" i="14"/>
  <c r="C180" i="14"/>
  <c r="D180" i="14"/>
  <c r="K181" i="14"/>
  <c r="A181" i="14"/>
  <c r="C181" i="14"/>
  <c r="D181" i="14"/>
  <c r="K182" i="14"/>
  <c r="A182" i="14"/>
  <c r="C182" i="14"/>
  <c r="D182" i="14"/>
  <c r="K183" i="14"/>
  <c r="A183" i="14"/>
  <c r="C183" i="14"/>
  <c r="D183" i="14"/>
  <c r="K184" i="14"/>
  <c r="A184" i="14"/>
  <c r="C184" i="14"/>
  <c r="D184" i="14"/>
  <c r="K185" i="14"/>
  <c r="A185" i="14"/>
  <c r="C185" i="14"/>
  <c r="D185" i="14"/>
  <c r="K186" i="14"/>
  <c r="A186" i="14"/>
  <c r="C186" i="14"/>
  <c r="D186" i="14"/>
  <c r="K187" i="14"/>
  <c r="A187" i="14"/>
  <c r="C187" i="14"/>
  <c r="D187" i="14"/>
  <c r="K188" i="14"/>
  <c r="A188" i="14"/>
  <c r="C188" i="14"/>
  <c r="D188" i="14"/>
  <c r="K189" i="14"/>
  <c r="A189" i="14"/>
  <c r="C189" i="14"/>
  <c r="D189" i="14"/>
  <c r="K190" i="14"/>
  <c r="A190" i="14"/>
  <c r="C190" i="14"/>
  <c r="D190" i="14"/>
  <c r="K191" i="14"/>
  <c r="A191" i="14"/>
  <c r="C191" i="14"/>
  <c r="D191" i="14"/>
  <c r="K192" i="14"/>
  <c r="A192" i="14"/>
  <c r="C192" i="14"/>
  <c r="D192" i="14"/>
  <c r="K193" i="14"/>
  <c r="A193" i="14"/>
  <c r="C193" i="14"/>
  <c r="D193" i="14"/>
  <c r="K194" i="14"/>
  <c r="A194" i="14"/>
  <c r="C194" i="14"/>
  <c r="D194" i="14"/>
  <c r="K195" i="14"/>
  <c r="A195" i="14"/>
  <c r="C195" i="14"/>
  <c r="D195" i="14"/>
  <c r="K196" i="14"/>
  <c r="A196" i="14"/>
  <c r="C196" i="14"/>
  <c r="D196" i="14"/>
  <c r="K197" i="14"/>
  <c r="A197" i="14"/>
  <c r="C197" i="14"/>
  <c r="D197" i="14"/>
  <c r="K198" i="14"/>
  <c r="A198" i="14"/>
  <c r="C198" i="14"/>
  <c r="D198" i="14"/>
  <c r="K199" i="14"/>
  <c r="A199" i="14"/>
  <c r="C199" i="14"/>
  <c r="D199" i="14"/>
  <c r="K200" i="14"/>
  <c r="A200" i="14"/>
  <c r="C200" i="14"/>
  <c r="D200" i="14"/>
  <c r="K201" i="14"/>
  <c r="A201" i="14"/>
  <c r="C201" i="14"/>
  <c r="D201" i="14"/>
  <c r="K202" i="14"/>
  <c r="A202" i="14"/>
  <c r="C202" i="14"/>
  <c r="D202" i="14"/>
  <c r="K203" i="14"/>
  <c r="A203" i="14"/>
  <c r="C203" i="14"/>
  <c r="D203" i="14"/>
  <c r="K204" i="14"/>
  <c r="A204" i="14"/>
  <c r="C204" i="14"/>
  <c r="D204" i="14"/>
  <c r="K205" i="14"/>
  <c r="A205" i="14"/>
  <c r="C205" i="14"/>
  <c r="D205" i="14"/>
  <c r="K206" i="14"/>
  <c r="A206" i="14"/>
  <c r="C206" i="14"/>
  <c r="D206" i="14"/>
  <c r="K207" i="14"/>
  <c r="A207" i="14"/>
  <c r="C207" i="14"/>
  <c r="D207" i="14"/>
  <c r="D3" i="14"/>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6" i="1"/>
  <c r="V57" i="1"/>
  <c r="V58" i="1"/>
  <c r="V59" i="1"/>
  <c r="V60" i="1"/>
  <c r="V61" i="1"/>
  <c r="V62"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X13" i="13"/>
  <c r="X12" i="13"/>
  <c r="X11" i="13"/>
  <c r="X10" i="13"/>
  <c r="X9" i="13"/>
  <c r="Z13" i="13"/>
  <c r="Z12" i="13"/>
  <c r="Z11" i="13"/>
  <c r="Z10" i="13"/>
  <c r="Z9" i="13"/>
  <c r="Z8" i="13"/>
  <c r="Z7" i="13"/>
  <c r="M128" i="10"/>
  <c r="M136" i="10"/>
  <c r="M144" i="10"/>
  <c r="L128" i="10"/>
  <c r="L136" i="10"/>
  <c r="L144" i="10"/>
  <c r="K128" i="10"/>
  <c r="K136" i="10"/>
  <c r="K144" i="10"/>
  <c r="J128" i="10"/>
  <c r="J136" i="10"/>
  <c r="J144" i="10"/>
  <c r="I128" i="10"/>
  <c r="I136" i="10"/>
  <c r="I144" i="10"/>
  <c r="H128" i="10"/>
  <c r="H136" i="10"/>
  <c r="H144" i="10"/>
  <c r="G128" i="10"/>
  <c r="G136" i="10"/>
  <c r="G144" i="10"/>
  <c r="M127" i="10"/>
  <c r="M135" i="10"/>
  <c r="M143" i="10"/>
  <c r="L127" i="10"/>
  <c r="L135" i="10"/>
  <c r="L143" i="10"/>
  <c r="K127" i="10"/>
  <c r="K135" i="10"/>
  <c r="K143" i="10"/>
  <c r="J127" i="10"/>
  <c r="J135" i="10"/>
  <c r="J143" i="10"/>
  <c r="I127" i="10"/>
  <c r="I135" i="10"/>
  <c r="I143" i="10"/>
  <c r="H127" i="10"/>
  <c r="H135" i="10"/>
  <c r="H143" i="10"/>
  <c r="G127" i="10"/>
  <c r="G135" i="10"/>
  <c r="G143" i="10"/>
  <c r="M126" i="10"/>
  <c r="M134" i="10"/>
  <c r="M142" i="10"/>
  <c r="L126" i="10"/>
  <c r="L134" i="10"/>
  <c r="L142" i="10"/>
  <c r="K126" i="10"/>
  <c r="K134" i="10"/>
  <c r="K142" i="10"/>
  <c r="J126" i="10"/>
  <c r="J134" i="10"/>
  <c r="J142" i="10"/>
  <c r="I126" i="10"/>
  <c r="I134" i="10"/>
  <c r="I142" i="10"/>
  <c r="H126" i="10"/>
  <c r="H134" i="10"/>
  <c r="H142" i="10"/>
  <c r="G126" i="10"/>
  <c r="G134" i="10"/>
  <c r="G142" i="10"/>
  <c r="M125" i="10"/>
  <c r="M133" i="10"/>
  <c r="M141" i="10"/>
  <c r="L125" i="10"/>
  <c r="L133" i="10"/>
  <c r="L141" i="10"/>
  <c r="K125" i="10"/>
  <c r="K133" i="10"/>
  <c r="K141" i="10"/>
  <c r="J125" i="10"/>
  <c r="J133" i="10"/>
  <c r="J141" i="10"/>
  <c r="I125" i="10"/>
  <c r="I133" i="10"/>
  <c r="I141" i="10"/>
  <c r="H125" i="10"/>
  <c r="H133" i="10"/>
  <c r="H141" i="10"/>
  <c r="G125" i="10"/>
  <c r="G133" i="10"/>
  <c r="G141" i="10"/>
  <c r="M124" i="10"/>
  <c r="M132" i="10"/>
  <c r="M140" i="10"/>
  <c r="L124" i="10"/>
  <c r="L132" i="10"/>
  <c r="L140" i="10"/>
  <c r="K124" i="10"/>
  <c r="K132" i="10"/>
  <c r="K140" i="10"/>
  <c r="J124" i="10"/>
  <c r="J132" i="10"/>
  <c r="J140" i="10"/>
  <c r="I124" i="10"/>
  <c r="I132" i="10"/>
  <c r="I140" i="10"/>
  <c r="H124" i="10"/>
  <c r="H132" i="10"/>
  <c r="H140" i="10"/>
  <c r="G124" i="10"/>
  <c r="G132" i="10"/>
  <c r="G140" i="10"/>
  <c r="F128" i="10"/>
  <c r="F136" i="10"/>
  <c r="F144" i="10"/>
  <c r="F127" i="10"/>
  <c r="F135" i="10"/>
  <c r="F143" i="10"/>
  <c r="F126" i="10"/>
  <c r="F134" i="10"/>
  <c r="F142" i="10"/>
  <c r="F125" i="10"/>
  <c r="F133" i="10"/>
  <c r="F141" i="10"/>
  <c r="F124" i="10"/>
  <c r="F132" i="10"/>
  <c r="F140" i="10"/>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4"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4"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R112" i="1"/>
  <c r="R111" i="1"/>
  <c r="R110" i="1"/>
  <c r="R109" i="1"/>
  <c r="R108" i="1"/>
  <c r="R107" i="1"/>
  <c r="R106" i="1"/>
  <c r="R105" i="1"/>
  <c r="R104" i="1"/>
  <c r="R103" i="1"/>
  <c r="R102" i="1"/>
  <c r="R101" i="1"/>
  <c r="R100" i="1"/>
  <c r="R99" i="1"/>
  <c r="R98" i="1"/>
  <c r="R97" i="1"/>
  <c r="R96" i="1"/>
  <c r="R95" i="1"/>
  <c r="R94" i="1"/>
  <c r="R93" i="1"/>
  <c r="R92" i="1"/>
  <c r="R91" i="1"/>
  <c r="R90" i="1"/>
  <c r="R89" i="1"/>
  <c r="R88" i="1"/>
  <c r="R87" i="1"/>
  <c r="R86" i="1"/>
  <c r="R85" i="1"/>
  <c r="R84" i="1"/>
  <c r="R83" i="1"/>
  <c r="R82" i="1"/>
  <c r="R81" i="1"/>
  <c r="R80" i="1"/>
  <c r="R79" i="1"/>
  <c r="R78" i="1"/>
  <c r="R77" i="1"/>
  <c r="R76" i="1"/>
  <c r="R75" i="1"/>
  <c r="R74" i="1"/>
  <c r="R73" i="1"/>
  <c r="R72" i="1"/>
  <c r="R71" i="1"/>
  <c r="R70" i="1"/>
  <c r="R69" i="1"/>
  <c r="R68" i="1"/>
  <c r="R67" i="1"/>
  <c r="R66" i="1"/>
  <c r="R64"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Q112" i="1"/>
  <c r="O112" i="1"/>
  <c r="Q111" i="1"/>
  <c r="O111" i="1"/>
  <c r="Q110" i="1"/>
  <c r="O110" i="1"/>
  <c r="Q109" i="1"/>
  <c r="O109" i="1"/>
  <c r="Q108" i="1"/>
  <c r="O108" i="1"/>
  <c r="Q107" i="1"/>
  <c r="O107" i="1"/>
  <c r="Q106" i="1"/>
  <c r="O106" i="1"/>
  <c r="Q105" i="1"/>
  <c r="O105" i="1"/>
  <c r="Q104" i="1"/>
  <c r="O104" i="1"/>
  <c r="Q103" i="1"/>
  <c r="O103" i="1"/>
  <c r="Q102" i="1"/>
  <c r="O102" i="1"/>
  <c r="Q101" i="1"/>
  <c r="O101" i="1"/>
  <c r="Q100" i="1"/>
  <c r="O100" i="1"/>
  <c r="Q99" i="1"/>
  <c r="O99" i="1"/>
  <c r="Q98" i="1"/>
  <c r="O98" i="1"/>
  <c r="Q97" i="1"/>
  <c r="O97" i="1"/>
  <c r="Q96" i="1"/>
  <c r="O96" i="1"/>
  <c r="Q95" i="1"/>
  <c r="O95" i="1"/>
  <c r="Q94" i="1"/>
  <c r="O94" i="1"/>
  <c r="Q93" i="1"/>
  <c r="O93" i="1"/>
  <c r="Q92" i="1"/>
  <c r="O92" i="1"/>
  <c r="Q91" i="1"/>
  <c r="O91" i="1"/>
  <c r="Q90" i="1"/>
  <c r="O90" i="1"/>
  <c r="Q89" i="1"/>
  <c r="O89" i="1"/>
  <c r="Q88" i="1"/>
  <c r="O88" i="1"/>
  <c r="Q87" i="1"/>
  <c r="O87" i="1"/>
  <c r="Q86" i="1"/>
  <c r="O86" i="1"/>
  <c r="Q85" i="1"/>
  <c r="O85" i="1"/>
  <c r="Q84" i="1"/>
  <c r="O84" i="1"/>
  <c r="Q83" i="1"/>
  <c r="O83" i="1"/>
  <c r="Q82" i="1"/>
  <c r="O82" i="1"/>
  <c r="Q81" i="1"/>
  <c r="O81" i="1"/>
  <c r="Q80" i="1"/>
  <c r="O80" i="1"/>
  <c r="Q79" i="1"/>
  <c r="O79" i="1"/>
  <c r="Q78" i="1"/>
  <c r="O78" i="1"/>
  <c r="Q77" i="1"/>
  <c r="O77" i="1"/>
  <c r="Q76" i="1"/>
  <c r="O76" i="1"/>
  <c r="Q75" i="1"/>
  <c r="O75" i="1"/>
  <c r="Q74" i="1"/>
  <c r="O74" i="1"/>
  <c r="Q73" i="1"/>
  <c r="O73" i="1"/>
  <c r="Q72" i="1"/>
  <c r="O72" i="1"/>
  <c r="Q71" i="1"/>
  <c r="O71" i="1"/>
  <c r="Q70" i="1"/>
  <c r="O70" i="1"/>
  <c r="Q69" i="1"/>
  <c r="O69" i="1"/>
  <c r="Q68" i="1"/>
  <c r="O68" i="1"/>
  <c r="Q67" i="1"/>
  <c r="O67" i="1"/>
  <c r="Q66" i="1"/>
  <c r="O66" i="1"/>
  <c r="Q64" i="1"/>
  <c r="O64" i="1"/>
  <c r="Q62" i="1"/>
  <c r="O62" i="1"/>
  <c r="Q61" i="1"/>
  <c r="O61" i="1"/>
  <c r="Q60" i="1"/>
  <c r="O60" i="1"/>
  <c r="Q59" i="1"/>
  <c r="O59" i="1"/>
  <c r="Q58" i="1"/>
  <c r="O58" i="1"/>
  <c r="Q57" i="1"/>
  <c r="O57" i="1"/>
  <c r="Q56" i="1"/>
  <c r="O56" i="1"/>
  <c r="Q55" i="1"/>
  <c r="O55" i="1"/>
  <c r="Q54" i="1"/>
  <c r="O54" i="1"/>
  <c r="Q53" i="1"/>
  <c r="O53" i="1"/>
  <c r="Q52" i="1"/>
  <c r="O52" i="1"/>
  <c r="Q51" i="1"/>
  <c r="O51" i="1"/>
  <c r="Q50" i="1"/>
  <c r="O50" i="1"/>
  <c r="Q49" i="1"/>
  <c r="O49" i="1"/>
  <c r="Q48" i="1"/>
  <c r="O48" i="1"/>
  <c r="Q47" i="1"/>
  <c r="O47" i="1"/>
  <c r="Q46" i="1"/>
  <c r="O46" i="1"/>
  <c r="Q45" i="1"/>
  <c r="O45" i="1"/>
  <c r="Q44" i="1"/>
  <c r="O44" i="1"/>
  <c r="Q43" i="1"/>
  <c r="O43" i="1"/>
  <c r="Q42" i="1"/>
  <c r="O42" i="1"/>
  <c r="Q41" i="1"/>
  <c r="O41" i="1"/>
  <c r="Q40" i="1"/>
  <c r="O40" i="1"/>
  <c r="Q39" i="1"/>
  <c r="O39" i="1"/>
  <c r="Q38" i="1"/>
  <c r="O38" i="1"/>
  <c r="Q37" i="1"/>
  <c r="O37" i="1"/>
  <c r="Q36" i="1"/>
  <c r="O36" i="1"/>
  <c r="Q35" i="1"/>
  <c r="O35" i="1"/>
  <c r="Q34" i="1"/>
  <c r="O34" i="1"/>
  <c r="Q33" i="1"/>
  <c r="O33" i="1"/>
  <c r="Q32" i="1"/>
  <c r="O32" i="1"/>
  <c r="Q31" i="1"/>
  <c r="O31" i="1"/>
  <c r="Q30" i="1"/>
  <c r="O30" i="1"/>
  <c r="Q29" i="1"/>
  <c r="O29" i="1"/>
  <c r="Q28" i="1"/>
  <c r="O28" i="1"/>
  <c r="Q27" i="1"/>
  <c r="O27" i="1"/>
  <c r="Q26" i="1"/>
  <c r="O26" i="1"/>
  <c r="Q25" i="1"/>
  <c r="O25" i="1"/>
  <c r="Q24" i="1"/>
  <c r="O24" i="1"/>
  <c r="Q23" i="1"/>
  <c r="O23" i="1"/>
  <c r="Q22" i="1"/>
  <c r="O22" i="1"/>
  <c r="Q21" i="1"/>
  <c r="O21" i="1"/>
  <c r="Q20" i="1"/>
  <c r="O20" i="1"/>
  <c r="Q19" i="1"/>
  <c r="O19" i="1"/>
  <c r="Q18" i="1"/>
  <c r="O18" i="1"/>
  <c r="Q17" i="1"/>
  <c r="O17" i="1"/>
  <c r="Q16" i="1"/>
  <c r="O16" i="1"/>
  <c r="Q15" i="1"/>
  <c r="O15" i="1"/>
  <c r="Q14" i="1"/>
  <c r="O14" i="1"/>
  <c r="Q13" i="1"/>
  <c r="O13" i="1"/>
  <c r="Q12" i="1"/>
  <c r="O12" i="1"/>
  <c r="Q11" i="1"/>
  <c r="O11" i="1"/>
  <c r="Q10" i="1"/>
  <c r="O10" i="1"/>
  <c r="Q9" i="1"/>
  <c r="O9" i="1"/>
  <c r="Q8" i="1"/>
  <c r="O8" i="1"/>
  <c r="Q7" i="1"/>
  <c r="O7" i="1"/>
  <c r="Q6" i="1"/>
  <c r="O6" i="1"/>
  <c r="Q5" i="1"/>
  <c r="O5" i="1"/>
  <c r="Q4" i="1"/>
  <c r="O4" i="1"/>
  <c r="Q3" i="1"/>
  <c r="O3" i="1"/>
  <c r="Q93" i="10"/>
  <c r="F24" i="12"/>
  <c r="E24" i="12"/>
  <c r="D24" i="12"/>
  <c r="C24" i="12"/>
  <c r="B24" i="12"/>
  <c r="I23" i="12"/>
  <c r="I22" i="12"/>
  <c r="I21" i="12"/>
  <c r="I20" i="12"/>
  <c r="I19" i="12"/>
  <c r="I18" i="12"/>
  <c r="I17" i="12"/>
  <c r="I16" i="12"/>
  <c r="I15" i="12"/>
  <c r="I14" i="12"/>
  <c r="I13" i="12"/>
  <c r="I12" i="12"/>
  <c r="I11" i="12"/>
  <c r="I10" i="12"/>
  <c r="I9" i="12"/>
  <c r="I8" i="12"/>
  <c r="I7" i="12"/>
  <c r="I6" i="12"/>
  <c r="I5" i="12"/>
  <c r="I4" i="12"/>
  <c r="I3" i="12"/>
  <c r="G24" i="12"/>
  <c r="H24" i="12"/>
  <c r="H23" i="12"/>
  <c r="H22" i="12"/>
  <c r="H21" i="12"/>
  <c r="H20" i="12"/>
  <c r="H19" i="12"/>
  <c r="H18" i="12"/>
  <c r="H17" i="12"/>
  <c r="H16" i="12"/>
  <c r="H15" i="12"/>
  <c r="H14" i="12"/>
  <c r="H13" i="12"/>
  <c r="H12" i="12"/>
  <c r="H11" i="12"/>
  <c r="H10" i="12"/>
  <c r="H9" i="12"/>
  <c r="H8" i="12"/>
  <c r="H7" i="12"/>
  <c r="H6" i="12"/>
  <c r="H5" i="12"/>
  <c r="H4" i="12"/>
  <c r="H3" i="12"/>
  <c r="M92" i="10"/>
  <c r="L92" i="10"/>
  <c r="K92" i="10"/>
  <c r="J92" i="10"/>
  <c r="I92" i="10"/>
  <c r="H92" i="10"/>
  <c r="G92" i="10"/>
  <c r="F92" i="10"/>
  <c r="M91" i="10"/>
  <c r="L91" i="10"/>
  <c r="K91" i="10"/>
  <c r="J91" i="10"/>
  <c r="I91" i="10"/>
  <c r="H91" i="10"/>
  <c r="G91" i="10"/>
  <c r="F91" i="10"/>
  <c r="M90" i="10"/>
  <c r="L90" i="10"/>
  <c r="K90" i="10"/>
  <c r="J90" i="10"/>
  <c r="I90" i="10"/>
  <c r="H90" i="10"/>
  <c r="G90" i="10"/>
  <c r="F90" i="10"/>
  <c r="M89" i="10"/>
  <c r="L89" i="10"/>
  <c r="K89" i="10"/>
  <c r="J89" i="10"/>
  <c r="I89" i="10"/>
  <c r="H89" i="10"/>
  <c r="G89" i="10"/>
  <c r="F89" i="10"/>
  <c r="M88" i="10"/>
  <c r="L88" i="10"/>
  <c r="K88" i="10"/>
  <c r="J88" i="10"/>
  <c r="I88" i="10"/>
  <c r="H88" i="10"/>
  <c r="G88" i="10"/>
  <c r="F88" i="10"/>
  <c r="M87" i="10"/>
  <c r="L87" i="10"/>
  <c r="K87" i="10"/>
  <c r="J87" i="10"/>
  <c r="I87" i="10"/>
  <c r="H87" i="10"/>
  <c r="G87" i="10"/>
  <c r="F87" i="10"/>
  <c r="M86" i="10"/>
  <c r="L86" i="10"/>
  <c r="K86" i="10"/>
  <c r="J86" i="10"/>
  <c r="I86" i="10"/>
  <c r="H86" i="10"/>
  <c r="G86" i="10"/>
  <c r="F86" i="10"/>
  <c r="M85" i="10"/>
  <c r="L85" i="10"/>
  <c r="K85" i="10"/>
  <c r="J85" i="10"/>
  <c r="I85" i="10"/>
  <c r="H85" i="10"/>
  <c r="G85" i="10"/>
  <c r="N119" i="10"/>
  <c r="M119" i="10"/>
  <c r="L119" i="10"/>
  <c r="K119" i="10"/>
  <c r="J119" i="10"/>
  <c r="I119" i="10"/>
  <c r="H119" i="10"/>
  <c r="G119" i="10"/>
  <c r="F119" i="10"/>
  <c r="N118" i="10"/>
  <c r="M118" i="10"/>
  <c r="L118" i="10"/>
  <c r="K118" i="10"/>
  <c r="J118" i="10"/>
  <c r="I118" i="10"/>
  <c r="H118" i="10"/>
  <c r="G118" i="10"/>
  <c r="F118" i="10"/>
  <c r="N117" i="10"/>
  <c r="M117" i="10"/>
  <c r="L117" i="10"/>
  <c r="K117" i="10"/>
  <c r="J117" i="10"/>
  <c r="I117" i="10"/>
  <c r="H117" i="10"/>
  <c r="G117" i="10"/>
  <c r="F117" i="10"/>
  <c r="N116" i="10"/>
  <c r="M116" i="10"/>
  <c r="L116" i="10"/>
  <c r="K116" i="10"/>
  <c r="J116" i="10"/>
  <c r="I116" i="10"/>
  <c r="H116" i="10"/>
  <c r="G116" i="10"/>
  <c r="F116" i="10"/>
  <c r="N115" i="10"/>
  <c r="M115" i="10"/>
  <c r="L115" i="10"/>
  <c r="K115" i="10"/>
  <c r="J115" i="10"/>
  <c r="I115" i="10"/>
  <c r="H115" i="10"/>
  <c r="G115" i="10"/>
  <c r="F115" i="10"/>
  <c r="N114" i="10"/>
  <c r="M114" i="10"/>
  <c r="L114" i="10"/>
  <c r="K114" i="10"/>
  <c r="J114" i="10"/>
  <c r="I114" i="10"/>
  <c r="H114" i="10"/>
  <c r="G114" i="10"/>
  <c r="F114" i="10"/>
  <c r="N113" i="10"/>
  <c r="M113" i="10"/>
  <c r="L113" i="10"/>
  <c r="K113" i="10"/>
  <c r="J113" i="10"/>
  <c r="I113" i="10"/>
  <c r="H113" i="10"/>
  <c r="G113" i="10"/>
  <c r="F113" i="10"/>
  <c r="N112" i="10"/>
  <c r="M112" i="10"/>
  <c r="L112" i="10"/>
  <c r="K112" i="10"/>
  <c r="J112" i="10"/>
  <c r="I112" i="10"/>
  <c r="H112" i="10"/>
  <c r="G112" i="10"/>
  <c r="F112" i="10"/>
  <c r="N111" i="10"/>
  <c r="M111" i="10"/>
  <c r="L111" i="10"/>
  <c r="K111" i="10"/>
  <c r="J111" i="10"/>
  <c r="I111" i="10"/>
  <c r="H111" i="10"/>
  <c r="G111" i="10"/>
  <c r="F111" i="10"/>
  <c r="N110" i="10"/>
  <c r="M110" i="10"/>
  <c r="L110" i="10"/>
  <c r="K110" i="10"/>
  <c r="J110" i="10"/>
  <c r="I110" i="10"/>
  <c r="H110" i="10"/>
  <c r="G110" i="10"/>
  <c r="F110" i="10"/>
  <c r="N109" i="10"/>
  <c r="M109" i="10"/>
  <c r="L109" i="10"/>
  <c r="K109" i="10"/>
  <c r="J109" i="10"/>
  <c r="I109" i="10"/>
  <c r="H109" i="10"/>
  <c r="G109" i="10"/>
  <c r="F109" i="10"/>
  <c r="N108" i="10"/>
  <c r="M108" i="10"/>
  <c r="L108" i="10"/>
  <c r="K108" i="10"/>
  <c r="J108" i="10"/>
  <c r="I108" i="10"/>
  <c r="H108" i="10"/>
  <c r="G108" i="10"/>
  <c r="F108" i="10"/>
  <c r="N107" i="10"/>
  <c r="M107" i="10"/>
  <c r="L107" i="10"/>
  <c r="K107" i="10"/>
  <c r="J107" i="10"/>
  <c r="I107" i="10"/>
  <c r="H107" i="10"/>
  <c r="G107" i="10"/>
  <c r="F107" i="10"/>
  <c r="N106" i="10"/>
  <c r="M106" i="10"/>
  <c r="L106" i="10"/>
  <c r="K106" i="10"/>
  <c r="J106" i="10"/>
  <c r="I106" i="10"/>
  <c r="H106" i="10"/>
  <c r="G106" i="10"/>
  <c r="F106" i="10"/>
  <c r="N105" i="10"/>
  <c r="M105" i="10"/>
  <c r="L105" i="10"/>
  <c r="K105" i="10"/>
  <c r="J105" i="10"/>
  <c r="I105" i="10"/>
  <c r="H105" i="10"/>
  <c r="G105" i="10"/>
  <c r="F105" i="10"/>
  <c r="N104" i="10"/>
  <c r="M104" i="10"/>
  <c r="L104" i="10"/>
  <c r="K104" i="10"/>
  <c r="J104" i="10"/>
  <c r="I104" i="10"/>
  <c r="H104" i="10"/>
  <c r="G104" i="10"/>
  <c r="F104" i="10"/>
  <c r="N103" i="10"/>
  <c r="M103" i="10"/>
  <c r="L103" i="10"/>
  <c r="K103" i="10"/>
  <c r="J103" i="10"/>
  <c r="I103" i="10"/>
  <c r="H103" i="10"/>
  <c r="G103" i="10"/>
  <c r="F103" i="10"/>
  <c r="N102" i="10"/>
  <c r="M102" i="10"/>
  <c r="L102" i="10"/>
  <c r="K102" i="10"/>
  <c r="J102" i="10"/>
  <c r="I102" i="10"/>
  <c r="H102" i="10"/>
  <c r="G102" i="10"/>
  <c r="F102" i="10"/>
  <c r="N101" i="10"/>
  <c r="M101" i="10"/>
  <c r="L101" i="10"/>
  <c r="K101" i="10"/>
  <c r="J101" i="10"/>
  <c r="I101" i="10"/>
  <c r="H101" i="10"/>
  <c r="G101" i="10"/>
  <c r="F101" i="10"/>
  <c r="N100" i="10"/>
  <c r="M100" i="10"/>
  <c r="L100" i="10"/>
  <c r="K100" i="10"/>
  <c r="J100" i="10"/>
  <c r="I100" i="10"/>
  <c r="H100" i="10"/>
  <c r="G100" i="10"/>
  <c r="F100" i="10"/>
  <c r="N99" i="10"/>
  <c r="M99" i="10"/>
  <c r="L99" i="10"/>
  <c r="K99" i="10"/>
  <c r="J99" i="10"/>
  <c r="I99" i="10"/>
  <c r="H99" i="10"/>
  <c r="G99" i="10"/>
  <c r="F99" i="10"/>
  <c r="N98" i="10"/>
  <c r="M98" i="10"/>
  <c r="L98" i="10"/>
  <c r="K98" i="10"/>
  <c r="J98" i="10"/>
  <c r="I98" i="10"/>
  <c r="H98" i="10"/>
  <c r="G98" i="10"/>
  <c r="F98" i="10"/>
  <c r="N97" i="10"/>
  <c r="M97" i="10"/>
  <c r="L97" i="10"/>
  <c r="K97" i="10"/>
  <c r="J97" i="10"/>
  <c r="I97" i="10"/>
  <c r="H97" i="10"/>
  <c r="G97" i="10"/>
  <c r="F97" i="10"/>
  <c r="N96" i="10"/>
  <c r="M96" i="10"/>
  <c r="L96" i="10"/>
  <c r="K96" i="10"/>
  <c r="J96" i="10"/>
  <c r="I96" i="10"/>
  <c r="H96" i="10"/>
  <c r="G96" i="10"/>
  <c r="F96" i="10"/>
  <c r="N95" i="10"/>
  <c r="M95" i="10"/>
  <c r="L95" i="10"/>
  <c r="K95" i="10"/>
  <c r="J95" i="10"/>
  <c r="I95" i="10"/>
  <c r="H95" i="10"/>
  <c r="G95" i="10"/>
  <c r="F95" i="10"/>
  <c r="N94" i="10"/>
  <c r="M94" i="10"/>
  <c r="L94" i="10"/>
  <c r="K94" i="10"/>
  <c r="J94" i="10"/>
  <c r="I94" i="10"/>
  <c r="H94" i="10"/>
  <c r="G94" i="10"/>
  <c r="F94" i="10"/>
  <c r="N93" i="10"/>
  <c r="M93" i="10"/>
  <c r="L93" i="10"/>
  <c r="K93" i="10"/>
  <c r="J93" i="10"/>
  <c r="I93" i="10"/>
  <c r="H93" i="10"/>
  <c r="G93" i="10"/>
  <c r="F93" i="10"/>
  <c r="N92" i="10"/>
  <c r="N91" i="10"/>
  <c r="N90" i="10"/>
  <c r="N89" i="10"/>
  <c r="N88" i="10"/>
  <c r="N87" i="10"/>
  <c r="N86" i="10"/>
  <c r="N85" i="10"/>
  <c r="F85" i="10"/>
  <c r="S112" i="1"/>
  <c r="S111" i="1"/>
  <c r="S110" i="1"/>
  <c r="S109" i="1"/>
  <c r="S108" i="1"/>
  <c r="S107" i="1"/>
  <c r="S106" i="1"/>
  <c r="S105" i="1"/>
  <c r="S104" i="1"/>
  <c r="S103" i="1"/>
  <c r="S102" i="1"/>
  <c r="S101" i="1"/>
  <c r="S100" i="1"/>
  <c r="S99" i="1"/>
  <c r="S98" i="1"/>
  <c r="S97" i="1"/>
  <c r="S96" i="1"/>
  <c r="S95" i="1"/>
  <c r="S94" i="1"/>
  <c r="S93" i="1"/>
  <c r="S92" i="1"/>
  <c r="S91" i="1"/>
  <c r="S90" i="1"/>
  <c r="S89" i="1"/>
  <c r="S88" i="1"/>
  <c r="F29" i="10"/>
  <c r="M29" i="10"/>
  <c r="K29" i="10"/>
  <c r="L29" i="10"/>
  <c r="S87" i="1"/>
  <c r="S86" i="1"/>
  <c r="S85" i="1"/>
  <c r="S84" i="1"/>
  <c r="S83" i="1"/>
  <c r="S82" i="1"/>
  <c r="S81" i="1"/>
  <c r="S80" i="1"/>
  <c r="S79" i="1"/>
  <c r="S78" i="1"/>
  <c r="S77" i="1"/>
  <c r="S76" i="1"/>
  <c r="S75" i="1"/>
  <c r="S74" i="1"/>
  <c r="S73" i="1"/>
  <c r="S72" i="1"/>
  <c r="S71" i="1"/>
  <c r="S70" i="1"/>
  <c r="S69" i="1"/>
  <c r="S68" i="1"/>
  <c r="S67" i="1"/>
  <c r="S66" i="1"/>
  <c r="S64"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E33" i="10"/>
  <c r="C42" i="10"/>
  <c r="E38" i="10"/>
  <c r="I38" i="10"/>
  <c r="E37" i="10"/>
  <c r="I37" i="10"/>
  <c r="E36" i="10"/>
  <c r="I36" i="10"/>
  <c r="E35" i="10"/>
  <c r="I35" i="10"/>
  <c r="E34" i="10"/>
  <c r="I34" i="10"/>
  <c r="I33" i="10"/>
  <c r="M38" i="10"/>
  <c r="M37" i="10"/>
  <c r="M36" i="10"/>
  <c r="M35" i="10"/>
  <c r="M34" i="10"/>
  <c r="L38" i="10"/>
  <c r="L37" i="10"/>
  <c r="L36" i="10"/>
  <c r="L35" i="10"/>
  <c r="L34" i="10"/>
  <c r="L42" i="10"/>
  <c r="M42" i="10"/>
  <c r="N42" i="10"/>
  <c r="C43" i="10"/>
  <c r="L43" i="10"/>
  <c r="M43" i="10"/>
  <c r="N43" i="10"/>
  <c r="C44" i="10"/>
  <c r="L44" i="10"/>
  <c r="M44" i="10"/>
  <c r="N44" i="10"/>
  <c r="C45" i="10"/>
  <c r="L45" i="10"/>
  <c r="M45" i="10"/>
  <c r="N45" i="10"/>
  <c r="C46" i="10"/>
  <c r="L46" i="10"/>
  <c r="M46" i="10"/>
  <c r="N46" i="10"/>
  <c r="C47" i="10"/>
  <c r="L47" i="10"/>
  <c r="M47" i="10"/>
  <c r="N47" i="10"/>
  <c r="P38" i="10"/>
  <c r="Q38" i="10"/>
  <c r="P37" i="10"/>
  <c r="Q37" i="10"/>
  <c r="P36" i="10"/>
  <c r="Q36" i="10"/>
  <c r="P35" i="10"/>
  <c r="Q35" i="10"/>
  <c r="P34" i="10"/>
  <c r="Q34" i="10"/>
  <c r="P33" i="10"/>
  <c r="Q33" i="10"/>
  <c r="R33" i="10"/>
  <c r="R38" i="10"/>
  <c r="R37" i="10"/>
  <c r="R36" i="10"/>
  <c r="R35" i="10"/>
  <c r="R34" i="10"/>
  <c r="F38" i="10"/>
  <c r="F37" i="10"/>
  <c r="K37" i="10"/>
  <c r="F36" i="10"/>
  <c r="K36" i="10"/>
  <c r="F35" i="10"/>
  <c r="K35" i="10"/>
  <c r="F34" i="10"/>
  <c r="K34" i="10"/>
  <c r="F33" i="10"/>
  <c r="K33" i="10"/>
  <c r="C63" i="10"/>
  <c r="C62" i="10"/>
  <c r="C61" i="10"/>
  <c r="C60" i="10"/>
  <c r="C59" i="10"/>
  <c r="C58" i="10"/>
  <c r="E59" i="10"/>
  <c r="F60" i="10"/>
  <c r="E60" i="10"/>
  <c r="G61" i="10"/>
  <c r="F61" i="10"/>
  <c r="E61" i="10"/>
  <c r="H62" i="10"/>
  <c r="G62" i="10"/>
  <c r="F62" i="10"/>
  <c r="E62" i="10"/>
  <c r="I63" i="10"/>
  <c r="H63" i="10"/>
  <c r="G63" i="10"/>
  <c r="F63" i="10"/>
  <c r="E63" i="10"/>
  <c r="D59" i="10"/>
  <c r="D60" i="10"/>
  <c r="D61" i="10"/>
  <c r="D62" i="10"/>
  <c r="D63" i="10"/>
  <c r="D58" i="10"/>
  <c r="C53" i="10"/>
  <c r="D53" i="10"/>
  <c r="C52" i="10"/>
  <c r="D52" i="10"/>
  <c r="E53" i="10"/>
  <c r="C54" i="10"/>
  <c r="D54" i="10"/>
  <c r="E54" i="10"/>
  <c r="F54" i="10"/>
  <c r="C55" i="10"/>
  <c r="D55" i="10"/>
  <c r="E55" i="10"/>
  <c r="F55" i="10"/>
  <c r="G55" i="10"/>
  <c r="C56" i="10"/>
  <c r="D56" i="10"/>
  <c r="E56" i="10"/>
  <c r="F56" i="10"/>
  <c r="G56" i="10"/>
  <c r="H56" i="10"/>
  <c r="C57" i="10"/>
  <c r="D57" i="10"/>
  <c r="E57" i="10"/>
  <c r="F57" i="10"/>
  <c r="G57" i="10"/>
  <c r="H57" i="10"/>
  <c r="I57" i="10"/>
  <c r="O38" i="10"/>
  <c r="O37" i="10"/>
  <c r="O36" i="10"/>
  <c r="O35" i="10"/>
  <c r="O34" i="10"/>
  <c r="O33" i="10"/>
  <c r="N38" i="10"/>
  <c r="N37" i="10"/>
  <c r="N36" i="10"/>
  <c r="N35" i="10"/>
  <c r="N34" i="10"/>
  <c r="N33" i="10"/>
  <c r="D42" i="10"/>
  <c r="E42" i="10"/>
  <c r="F42" i="10"/>
  <c r="G42" i="10"/>
  <c r="H42" i="10"/>
  <c r="I42" i="10"/>
  <c r="J42" i="10"/>
  <c r="K42" i="10"/>
  <c r="K46" i="10"/>
  <c r="J46" i="10"/>
  <c r="I46" i="10"/>
  <c r="H46" i="10"/>
  <c r="G46" i="10"/>
  <c r="F46" i="10"/>
  <c r="E46" i="10"/>
  <c r="D46" i="10"/>
  <c r="K45" i="10"/>
  <c r="J45" i="10"/>
  <c r="I45" i="10"/>
  <c r="H45" i="10"/>
  <c r="G45" i="10"/>
  <c r="F45" i="10"/>
  <c r="E45" i="10"/>
  <c r="D45" i="10"/>
  <c r="K44" i="10"/>
  <c r="J44" i="10"/>
  <c r="I44" i="10"/>
  <c r="H44" i="10"/>
  <c r="G44" i="10"/>
  <c r="F44" i="10"/>
  <c r="E44" i="10"/>
  <c r="D44" i="10"/>
  <c r="K43" i="10"/>
  <c r="J43" i="10"/>
  <c r="I43" i="10"/>
  <c r="H43" i="10"/>
  <c r="G43" i="10"/>
  <c r="F43" i="10"/>
  <c r="E43" i="10"/>
  <c r="D43" i="10"/>
  <c r="K47" i="10"/>
  <c r="J47" i="10"/>
  <c r="I47" i="10"/>
  <c r="H47" i="10"/>
  <c r="G47" i="10"/>
  <c r="F47" i="10"/>
  <c r="E47" i="10"/>
  <c r="D47" i="10"/>
  <c r="M122" i="1"/>
  <c r="M121" i="1"/>
  <c r="M120" i="1"/>
  <c r="M119" i="1"/>
  <c r="M118" i="1"/>
  <c r="M117" i="1"/>
  <c r="M116" i="1"/>
  <c r="M115" i="1"/>
  <c r="M112" i="1"/>
  <c r="M111" i="1"/>
  <c r="M110" i="1"/>
  <c r="M109" i="1"/>
  <c r="M108" i="1"/>
  <c r="M107" i="1"/>
  <c r="M106" i="1"/>
  <c r="M105" i="1"/>
  <c r="M104" i="1"/>
  <c r="M103" i="1"/>
  <c r="M102" i="1"/>
  <c r="M101" i="1"/>
  <c r="M100" i="1"/>
  <c r="M99" i="1"/>
  <c r="M98" i="1"/>
  <c r="M97" i="1"/>
  <c r="M96" i="1"/>
  <c r="M95" i="1"/>
  <c r="M94" i="1"/>
  <c r="M93" i="1"/>
  <c r="M92" i="1"/>
  <c r="M91" i="1"/>
  <c r="M90" i="1"/>
  <c r="M83" i="1"/>
  <c r="M82" i="1"/>
  <c r="M81" i="1"/>
  <c r="M80" i="1"/>
  <c r="M77" i="1"/>
  <c r="M76" i="1"/>
  <c r="M75" i="1"/>
  <c r="M74" i="1"/>
  <c r="M71" i="1"/>
  <c r="M70" i="1"/>
  <c r="M56" i="1"/>
  <c r="M55" i="1"/>
  <c r="M34" i="1"/>
  <c r="M33" i="1"/>
  <c r="M32" i="1"/>
  <c r="M31" i="1"/>
  <c r="M23" i="1"/>
  <c r="M22" i="1"/>
  <c r="G2" i="1"/>
  <c r="F2" i="1"/>
  <c r="Z2" i="1"/>
  <c r="AA2" i="1"/>
  <c r="W2" i="1"/>
  <c r="AB2" i="1"/>
  <c r="AC2" i="1"/>
  <c r="N2" i="1"/>
  <c r="O2" i="1"/>
  <c r="P2" i="1"/>
  <c r="Q2" i="1"/>
  <c r="R2" i="1"/>
  <c r="S2" i="1"/>
  <c r="T2" i="1"/>
  <c r="X2" i="1"/>
  <c r="Y2" i="1"/>
  <c r="V2" i="1"/>
  <c r="AD2" i="1"/>
  <c r="A2" i="1"/>
  <c r="AQ2" i="1"/>
  <c r="AR2" i="1"/>
  <c r="M2" i="1"/>
  <c r="H2" i="1"/>
</calcChain>
</file>

<file path=xl/comments1.xml><?xml version="1.0" encoding="utf-8"?>
<comments xmlns="http://schemas.openxmlformats.org/spreadsheetml/2006/main">
  <authors>
    <author>Ethan Levy</author>
  </authors>
  <commentList>
    <comment ref="U8" authorId="0">
      <text>
        <r>
          <rPr>
            <b/>
            <sz val="9"/>
            <color indexed="81"/>
            <rFont val="Arial"/>
            <family val="2"/>
            <charset val="1"/>
          </rPr>
          <t>Ethan Levy:</t>
        </r>
        <r>
          <rPr>
            <sz val="9"/>
            <color indexed="81"/>
            <rFont val="Arial"/>
            <family val="2"/>
            <charset val="1"/>
          </rPr>
          <t xml:space="preserve">
Right now, this is just here for our benefit. Species needs to be folded into the hero types id column
</t>
        </r>
      </text>
    </comment>
    <comment ref="U16" authorId="0">
      <text>
        <r>
          <rPr>
            <b/>
            <sz val="9"/>
            <color indexed="81"/>
            <rFont val="Arial"/>
            <family val="2"/>
            <charset val="1"/>
          </rPr>
          <t>Ethan Levy:</t>
        </r>
        <r>
          <rPr>
            <sz val="9"/>
            <color indexed="81"/>
            <rFont val="Arial"/>
            <family val="2"/>
            <charset val="1"/>
          </rPr>
          <t xml:space="preserve">
these are the super placeholder. Skills need a ton of work</t>
        </r>
      </text>
    </comment>
    <comment ref="U17" authorId="0">
      <text>
        <r>
          <rPr>
            <b/>
            <sz val="9"/>
            <color indexed="81"/>
            <rFont val="Arial"/>
            <family val="2"/>
            <charset val="1"/>
          </rPr>
          <t>Ethan Levy:</t>
        </r>
        <r>
          <rPr>
            <sz val="9"/>
            <color indexed="81"/>
            <rFont val="Arial"/>
            <family val="2"/>
            <charset val="1"/>
          </rPr>
          <t xml:space="preserve">
For now, just going to set a target and incorporate into the cost. Will deal with actual skill pricing later</t>
        </r>
      </text>
    </comment>
    <comment ref="U35" authorId="0">
      <text>
        <r>
          <rPr>
            <b/>
            <sz val="9"/>
            <color indexed="81"/>
            <rFont val="Arial"/>
            <family val="2"/>
            <charset val="1"/>
          </rPr>
          <t>Ethan Levy:</t>
        </r>
        <r>
          <rPr>
            <sz val="9"/>
            <color indexed="81"/>
            <rFont val="Arial"/>
            <family val="2"/>
            <charset val="1"/>
          </rPr>
          <t xml:space="preserve">
Need to update for skill costs</t>
        </r>
      </text>
    </comment>
  </commentList>
</comments>
</file>

<file path=xl/comments2.xml><?xml version="1.0" encoding="utf-8"?>
<comments xmlns="http://schemas.openxmlformats.org/spreadsheetml/2006/main">
  <authors>
    <author>Ethan Levy</author>
  </authors>
  <commentList>
    <comment ref="M1" authorId="0">
      <text>
        <r>
          <rPr>
            <b/>
            <sz val="9"/>
            <color indexed="81"/>
            <rFont val="Arial"/>
            <family val="2"/>
            <charset val="1"/>
          </rPr>
          <t>Ethan Levy:</t>
        </r>
        <r>
          <rPr>
            <sz val="9"/>
            <color indexed="81"/>
            <rFont val="Arial"/>
            <family val="2"/>
            <charset val="1"/>
          </rPr>
          <t xml:space="preserve">
these are the super placeholder. Skills need a ton of work</t>
        </r>
      </text>
    </comment>
  </commentList>
</comments>
</file>

<file path=xl/comments3.xml><?xml version="1.0" encoding="utf-8"?>
<comments xmlns="http://schemas.openxmlformats.org/spreadsheetml/2006/main">
  <authors>
    <author>Hidde</author>
  </authors>
  <commentList>
    <comment ref="D1" authorId="0">
      <text>
        <r>
          <rPr>
            <b/>
            <sz val="9"/>
            <color indexed="81"/>
            <rFont val="Arial"/>
            <family val="2"/>
            <charset val="1"/>
          </rPr>
          <t>Array Formula
Hit Cmd + Enter</t>
        </r>
      </text>
    </comment>
  </commentList>
</comments>
</file>

<file path=xl/comments4.xml><?xml version="1.0" encoding="utf-8"?>
<comments xmlns="http://schemas.openxmlformats.org/spreadsheetml/2006/main">
  <authors>
    <author>Hidde</author>
  </authors>
  <commentList>
    <comment ref="L22" authorId="0">
      <text>
        <r>
          <rPr>
            <b/>
            <sz val="9"/>
            <color indexed="81"/>
            <rFont val="Arial"/>
            <family val="2"/>
            <charset val="1"/>
          </rPr>
          <t>Hidde:</t>
        </r>
        <r>
          <rPr>
            <sz val="9"/>
            <color indexed="81"/>
            <rFont val="Arial"/>
            <family val="2"/>
            <charset val="1"/>
          </rPr>
          <t xml:space="preserve">
Gold cost should be correlated to gold earn rate for expected rarity</t>
        </r>
      </text>
    </comment>
  </commentList>
</comments>
</file>

<file path=xl/sharedStrings.xml><?xml version="1.0" encoding="utf-8"?>
<sst xmlns="http://schemas.openxmlformats.org/spreadsheetml/2006/main" count="9885" uniqueCount="1972">
  <si>
    <t>Hero ID</t>
  </si>
  <si>
    <t>Display</t>
  </si>
  <si>
    <t>Affinity ID</t>
  </si>
  <si>
    <t>Rarity ID</t>
  </si>
  <si>
    <t>Hero Type IDs</t>
  </si>
  <si>
    <t>Skill IDs</t>
  </si>
  <si>
    <t>FX Asset ID</t>
  </si>
  <si>
    <t>FXBasicAttack</t>
  </si>
  <si>
    <t>Hero Type ID</t>
  </si>
  <si>
    <t>Common</t>
  </si>
  <si>
    <t>Uncommon</t>
  </si>
  <si>
    <t>Rare</t>
  </si>
  <si>
    <t>Ultra Rare</t>
  </si>
  <si>
    <t>Epic</t>
  </si>
  <si>
    <t>Legendary</t>
  </si>
  <si>
    <t>Enhance</t>
  </si>
  <si>
    <t>Adventurer</t>
  </si>
  <si>
    <t>Soldier</t>
  </si>
  <si>
    <t>Mage</t>
  </si>
  <si>
    <t>Dragon</t>
  </si>
  <si>
    <t>Creature</t>
  </si>
  <si>
    <t>Priest</t>
  </si>
  <si>
    <t>Fire</t>
  </si>
  <si>
    <t>Earth</t>
  </si>
  <si>
    <t>Water</t>
  </si>
  <si>
    <t>Light</t>
  </si>
  <si>
    <t>Dark</t>
  </si>
  <si>
    <t>Evo Stage</t>
  </si>
  <si>
    <t>Base Rarity</t>
  </si>
  <si>
    <t>Series</t>
  </si>
  <si>
    <t>Valkyrie</t>
  </si>
  <si>
    <t>Golem</t>
  </si>
  <si>
    <t>Orc</t>
  </si>
  <si>
    <t>XP</t>
  </si>
  <si>
    <t>Attack Base</t>
  </si>
  <si>
    <t>Attack Growth</t>
  </si>
  <si>
    <t>Health Base</t>
  </si>
  <si>
    <t>Health Growth</t>
  </si>
  <si>
    <t>Recovery Base</t>
  </si>
  <si>
    <t>Recovery Growth</t>
  </si>
  <si>
    <t>Sell Base</t>
  </si>
  <si>
    <t>Sell Growth</t>
  </si>
  <si>
    <t>Feed XP Base</t>
  </si>
  <si>
    <t>Feed XP Growth</t>
  </si>
  <si>
    <t>Affinity XP Base</t>
  </si>
  <si>
    <t>Affinity XP Growth</t>
  </si>
  <si>
    <t>Cost Base</t>
  </si>
  <si>
    <t>Cost Growth</t>
  </si>
  <si>
    <t>Hero Level Curve ID</t>
  </si>
  <si>
    <t>Pirate</t>
  </si>
  <si>
    <t>Reaver</t>
  </si>
  <si>
    <t>Fennec</t>
  </si>
  <si>
    <t>Value</t>
  </si>
  <si>
    <t>Stat</t>
  </si>
  <si>
    <t>ATK</t>
  </si>
  <si>
    <t>Lvl Max</t>
  </si>
  <si>
    <t>Rarity</t>
  </si>
  <si>
    <t>r1-25</t>
  </si>
  <si>
    <t>Pwr val at min</t>
  </si>
  <si>
    <t>pwr val at max</t>
  </si>
  <si>
    <t>feed at max</t>
  </si>
  <si>
    <t>feed at min</t>
  </si>
  <si>
    <t>aff feed at max</t>
  </si>
  <si>
    <t>aff feed at min</t>
  </si>
  <si>
    <t>r2-35</t>
  </si>
  <si>
    <t>r3-50</t>
  </si>
  <si>
    <t>r4-70</t>
  </si>
  <si>
    <t>Fortunes Favor Evo Config</t>
  </si>
  <si>
    <t>Fortunes Favor Fusion Config</t>
  </si>
  <si>
    <t>standard-fusion</t>
  </si>
  <si>
    <t>Team Cost</t>
  </si>
  <si>
    <t>r5-90</t>
  </si>
  <si>
    <t>Enchantress</t>
  </si>
  <si>
    <t>Gacha Reveal FX Asset ID</t>
  </si>
  <si>
    <t>gacha-reveal-generic</t>
  </si>
  <si>
    <t>Earthbound Protector</t>
  </si>
  <si>
    <t>A-Skill $ target</t>
  </si>
  <si>
    <t>L-Skill $ target</t>
  </si>
  <si>
    <t>Blade</t>
  </si>
  <si>
    <t>Serpent</t>
  </si>
  <si>
    <t>r6-120</t>
  </si>
  <si>
    <t>Bomber</t>
  </si>
  <si>
    <t>Flame Juggler</t>
  </si>
  <si>
    <t>Dancer</t>
  </si>
  <si>
    <t>Species</t>
  </si>
  <si>
    <t>Dwarf</t>
  </si>
  <si>
    <t>Elf</t>
  </si>
  <si>
    <t>Flame Dancer</t>
  </si>
  <si>
    <t>Varg Pup</t>
  </si>
  <si>
    <t>Varg</t>
  </si>
  <si>
    <t>Specter</t>
  </si>
  <si>
    <t>Boar</t>
  </si>
  <si>
    <t>Seer</t>
  </si>
  <si>
    <t>Human</t>
  </si>
  <si>
    <t>Knight</t>
  </si>
  <si>
    <t>EmberMage</t>
  </si>
  <si>
    <t>Brawler</t>
  </si>
  <si>
    <t>Adolescent Siren</t>
  </si>
  <si>
    <t>Magical Creature</t>
  </si>
  <si>
    <t>Siren</t>
  </si>
  <si>
    <t>MantisShrimp</t>
  </si>
  <si>
    <t>Cyclops</t>
  </si>
  <si>
    <t>Witch</t>
  </si>
  <si>
    <t>Wizard</t>
  </si>
  <si>
    <t>Basilisk</t>
  </si>
  <si>
    <t>Bedouin</t>
  </si>
  <si>
    <t>Grizzly</t>
  </si>
  <si>
    <t>Fearsome Grizzly</t>
  </si>
  <si>
    <t>Druid</t>
  </si>
  <si>
    <t>Songstress</t>
  </si>
  <si>
    <t>Pilgrim</t>
  </si>
  <si>
    <t>Dren</t>
  </si>
  <si>
    <t>Archaeologist</t>
  </si>
  <si>
    <t>Griffin Pup</t>
  </si>
  <si>
    <t>Griffin</t>
  </si>
  <si>
    <t>Kinnara</t>
  </si>
  <si>
    <t>StarSister</t>
  </si>
  <si>
    <t>Garuda</t>
  </si>
  <si>
    <t>Holy Bird Garuda</t>
  </si>
  <si>
    <t>Bolter</t>
  </si>
  <si>
    <t>Zealot</t>
  </si>
  <si>
    <t>Norst</t>
  </si>
  <si>
    <t>Wyrm</t>
  </si>
  <si>
    <t>Scout</t>
  </si>
  <si>
    <t>Wolf Spider Hatchling</t>
  </si>
  <si>
    <t>WolfSpider</t>
  </si>
  <si>
    <t>Wolf Spider</t>
  </si>
  <si>
    <t>Wraith</t>
  </si>
  <si>
    <t>Ardent Soul Wraith</t>
  </si>
  <si>
    <t>Soul Wraith</t>
  </si>
  <si>
    <t>Nightmare Crawler</t>
  </si>
  <si>
    <t>Crawler</t>
  </si>
  <si>
    <t>Medic</t>
  </si>
  <si>
    <t>Revenant</t>
  </si>
  <si>
    <t>Fearsome Revenant</t>
  </si>
  <si>
    <t>SoulGuardian</t>
  </si>
  <si>
    <t>Maiden</t>
  </si>
  <si>
    <t>Wyvern</t>
  </si>
  <si>
    <t>Row Labels</t>
  </si>
  <si>
    <t>Grand Total</t>
  </si>
  <si>
    <t>AestheticClass</t>
  </si>
  <si>
    <t>Name</t>
  </si>
  <si>
    <t>Affinity</t>
  </si>
  <si>
    <t>Gender</t>
  </si>
  <si>
    <t>Type</t>
  </si>
  <si>
    <t>Rarity Tier</t>
  </si>
  <si>
    <t>Description</t>
  </si>
  <si>
    <t>Evo Tier</t>
  </si>
  <si>
    <t>N/A</t>
  </si>
  <si>
    <t>Boss</t>
  </si>
  <si>
    <t>DragonR3</t>
  </si>
  <si>
    <t>Drake</t>
  </si>
  <si>
    <t>DragonR4</t>
  </si>
  <si>
    <t>Female</t>
  </si>
  <si>
    <t>Huntress</t>
  </si>
  <si>
    <t>Fodder</t>
  </si>
  <si>
    <t>AdventurerR1</t>
  </si>
  <si>
    <t>Male</t>
  </si>
  <si>
    <t>SoldierR2</t>
  </si>
  <si>
    <t>AdventurerR2</t>
  </si>
  <si>
    <t>Varg pup</t>
  </si>
  <si>
    <t>CreatureR1</t>
  </si>
  <si>
    <t>Larval Magma Golem</t>
  </si>
  <si>
    <t>CreatureR3</t>
  </si>
  <si>
    <t>Magma Golem</t>
  </si>
  <si>
    <t>CreatureR2</t>
  </si>
  <si>
    <t>CreatureR4</t>
  </si>
  <si>
    <t>PriestR1</t>
  </si>
  <si>
    <t>PriestR4</t>
  </si>
  <si>
    <t>SoldierR1</t>
  </si>
  <si>
    <t>Flame hills orc</t>
  </si>
  <si>
    <t>SoldierR4</t>
  </si>
  <si>
    <t>Flame hills orc veteran</t>
  </si>
  <si>
    <t>SoldierR5</t>
  </si>
  <si>
    <t>Sorceress</t>
  </si>
  <si>
    <t>MageR1</t>
  </si>
  <si>
    <t>Unburnt</t>
  </si>
  <si>
    <t>MageR6</t>
  </si>
  <si>
    <t>Apprentice explosives mage</t>
  </si>
  <si>
    <t>ExplosiveMage</t>
  </si>
  <si>
    <t>MageR2</t>
  </si>
  <si>
    <t>Explosives mage</t>
  </si>
  <si>
    <t>Ember mage</t>
  </si>
  <si>
    <t>MageR3</t>
  </si>
  <si>
    <t>Grand ember mage</t>
  </si>
  <si>
    <t>EnhanceR3</t>
  </si>
  <si>
    <t>Assassin trainee</t>
  </si>
  <si>
    <t>Assassin</t>
  </si>
  <si>
    <t>Larval Ice Golem</t>
  </si>
  <si>
    <t>Ice Golem</t>
  </si>
  <si>
    <t>Oracle</t>
  </si>
  <si>
    <t>CrystalPriest</t>
  </si>
  <si>
    <t>Coastal orc</t>
  </si>
  <si>
    <t>Coastal orc veteran</t>
  </si>
  <si>
    <t>Junior wind warrior</t>
  </si>
  <si>
    <t>WindWarrior</t>
  </si>
  <si>
    <t>Wind warrior</t>
  </si>
  <si>
    <t>Water wizard</t>
  </si>
  <si>
    <t>Grand water wizard</t>
  </si>
  <si>
    <t>Stone sister</t>
  </si>
  <si>
    <t>StoneSister</t>
  </si>
  <si>
    <t>Senior stone sister</t>
  </si>
  <si>
    <t>Larval Rock Golem</t>
  </si>
  <si>
    <t>Rock Golem</t>
  </si>
  <si>
    <t>Jaguar</t>
  </si>
  <si>
    <t>HorseArcher</t>
  </si>
  <si>
    <t>Jungle orc</t>
  </si>
  <si>
    <t>Jungle orc veteran</t>
  </si>
  <si>
    <t>Shaman</t>
  </si>
  <si>
    <t>Bard Journeyman</t>
  </si>
  <si>
    <t>Bard</t>
  </si>
  <si>
    <t>Enchanting songstress</t>
  </si>
  <si>
    <t>Dren ranger</t>
  </si>
  <si>
    <t>Vanguard</t>
  </si>
  <si>
    <t>Dren vanguard</t>
  </si>
  <si>
    <t>Larval Sun Golem</t>
  </si>
  <si>
    <t>Sun Golem</t>
  </si>
  <si>
    <t>Sunspot</t>
  </si>
  <si>
    <t>Telepath</t>
  </si>
  <si>
    <t>Dren chemist</t>
  </si>
  <si>
    <t>Chemist</t>
  </si>
  <si>
    <t>Dren alchemist</t>
  </si>
  <si>
    <t>Dren fanatic</t>
  </si>
  <si>
    <t>Dren zealot</t>
  </si>
  <si>
    <t>Scavenger</t>
  </si>
  <si>
    <t>Norst feeler</t>
  </si>
  <si>
    <t>Norst scout</t>
  </si>
  <si>
    <t>Daywalker</t>
  </si>
  <si>
    <t>Missionary</t>
  </si>
  <si>
    <t>Nightbound</t>
  </si>
  <si>
    <t>Dark warlock</t>
  </si>
  <si>
    <t>Warlock</t>
  </si>
  <si>
    <t>Dark warlock elder</t>
  </si>
  <si>
    <t>Night maiden</t>
  </si>
  <si>
    <t>Night matriarch</t>
  </si>
  <si>
    <t>LaunchTiming</t>
  </si>
  <si>
    <t>Count of LaunchTiming</t>
  </si>
  <si>
    <t>Flamebound Monk</t>
  </si>
  <si>
    <t>Flamebound Seer</t>
  </si>
  <si>
    <t>Fell Clan Bomber</t>
  </si>
  <si>
    <t>Fell Clan Sapper</t>
  </si>
  <si>
    <t>Deepmoss Songstress</t>
  </si>
  <si>
    <t>Starblade Defender</t>
  </si>
  <si>
    <t>Starblade Protector</t>
  </si>
  <si>
    <t>Frostvein Mage</t>
  </si>
  <si>
    <t>Frostvein Elder</t>
  </si>
  <si>
    <t>Nightstalker Pup</t>
  </si>
  <si>
    <t>Nightstalker</t>
  </si>
  <si>
    <t>(All)</t>
  </si>
  <si>
    <t>Values</t>
  </si>
  <si>
    <t>Max of Evo Tier</t>
  </si>
  <si>
    <t>Max of Base Rarity</t>
  </si>
  <si>
    <t>id</t>
  </si>
  <si>
    <t>Id</t>
  </si>
  <si>
    <t>Atk</t>
  </si>
  <si>
    <t>Hp</t>
  </si>
  <si>
    <t>Rec</t>
  </si>
  <si>
    <t>Column Checklist</t>
  </si>
  <si>
    <t>Column</t>
  </si>
  <si>
    <t>Desc</t>
  </si>
  <si>
    <t>Rarity, Evo</t>
  </si>
  <si>
    <t>Feed XP Base *AffinityBonusMultiplier</t>
  </si>
  <si>
    <t>Feed XP Growth *AffinityBonusMultiplier</t>
  </si>
  <si>
    <t>Type&amp;Base Rarity</t>
  </si>
  <si>
    <t>From Base Rarity and Evo Stage</t>
  </si>
  <si>
    <t>Rarity, (based on max lv)</t>
  </si>
  <si>
    <t>Rarity (same for all heroes)</t>
  </si>
  <si>
    <t>Rarity, Sub Rarity, Type, Evo</t>
  </si>
  <si>
    <t>Rarity, Affinity, Series, Evo Stage</t>
  </si>
  <si>
    <t>Rarity (currently all static)</t>
  </si>
  <si>
    <t>High Level Policies</t>
  </si>
  <si>
    <t>Since player stats are the aggregate of all Heroes in team, Heroes may be extremely specialized in one area.</t>
  </si>
  <si>
    <t>Final Evo forms of Heroes will have the Max level equivalent to the rarity above their rarity</t>
  </si>
  <si>
    <t>Source</t>
  </si>
  <si>
    <t>Stats</t>
  </si>
  <si>
    <t>Active Skills</t>
  </si>
  <si>
    <t>Stat Normalization</t>
  </si>
  <si>
    <t>Max Lv Min</t>
  </si>
  <si>
    <t>Weight</t>
  </si>
  <si>
    <t>Hero</t>
  </si>
  <si>
    <t>Player</t>
  </si>
  <si>
    <t>Helper Leader Skill</t>
  </si>
  <si>
    <t>Leader Skill</t>
  </si>
  <si>
    <t>Friend</t>
  </si>
  <si>
    <t>Damage Calculation</t>
  </si>
  <si>
    <t>Note</t>
  </si>
  <si>
    <t>Combo Multiplier</t>
  </si>
  <si>
    <t>Orb Multiplier</t>
  </si>
  <si>
    <t>Balanced</t>
  </si>
  <si>
    <t>Hero stat distributions will be broken out into 7 major stat types. (Balanced, ATK, HP, REC, ATK-HP, ATK-REC, HP-Rec)</t>
  </si>
  <si>
    <t>Different Hero Types may use the same Stat Type</t>
  </si>
  <si>
    <t>HP</t>
  </si>
  <si>
    <t>HP-ATK</t>
  </si>
  <si>
    <t>ATK-REC</t>
  </si>
  <si>
    <t>REC</t>
  </si>
  <si>
    <t>REC-HP</t>
  </si>
  <si>
    <t>Player Capability</t>
  </si>
  <si>
    <t>Sub Rarity</t>
  </si>
  <si>
    <t>Sequence ID</t>
  </si>
  <si>
    <t>Max Pow Min</t>
  </si>
  <si>
    <t>Max Pow Max</t>
  </si>
  <si>
    <t>Base Pow Min</t>
  </si>
  <si>
    <t>Base Pow Max</t>
  </si>
  <si>
    <t>At the same level, Heroes Will always have higher stats than Heroes with lower rarity.</t>
  </si>
  <si>
    <t>R1 Max</t>
  </si>
  <si>
    <t>R2 Max</t>
  </si>
  <si>
    <t>R3 Max</t>
  </si>
  <si>
    <t>R4 Max</t>
  </si>
  <si>
    <t>R5 Max</t>
  </si>
  <si>
    <t>R6 Max</t>
  </si>
  <si>
    <t>% Grow Lv Up</t>
  </si>
  <si>
    <t>Overlap ERR</t>
  </si>
  <si>
    <t>sR Total Delta</t>
  </si>
  <si>
    <t>Delta / sR (Max Lv)</t>
  </si>
  <si>
    <t>%Delta / sR</t>
  </si>
  <si>
    <t>% Diff / R</t>
  </si>
  <si>
    <t>Total Delta / sR</t>
  </si>
  <si>
    <t>Hero Rarity Lv Comparison</t>
  </si>
  <si>
    <t>Status</t>
  </si>
  <si>
    <t>Feed XP Grow</t>
  </si>
  <si>
    <t>Constants</t>
  </si>
  <si>
    <t>% Diff / R2</t>
  </si>
  <si>
    <t>% Grow Lv Up3</t>
  </si>
  <si>
    <t>1</t>
  </si>
  <si>
    <t>2</t>
  </si>
  <si>
    <t>3</t>
  </si>
  <si>
    <t>4</t>
  </si>
  <si>
    <t>5</t>
  </si>
  <si>
    <t>6</t>
  </si>
  <si>
    <t>7</t>
  </si>
  <si>
    <t>8</t>
  </si>
  <si>
    <t>9</t>
  </si>
  <si>
    <t>10</t>
  </si>
  <si>
    <t>Policy</t>
  </si>
  <si>
    <t>Key</t>
  </si>
  <si>
    <t>[REF] P&amp;D Type Stat Distribution</t>
  </si>
  <si>
    <t>Power Gem Multiplier</t>
  </si>
  <si>
    <t>%Delta / sR2</t>
  </si>
  <si>
    <t>Total</t>
  </si>
  <si>
    <t>Type Stat Distribution Normalized</t>
  </si>
  <si>
    <t>Type Stat Distribution</t>
  </si>
  <si>
    <t>Rarity Power</t>
  </si>
  <si>
    <t>Sub Rarity Power</t>
  </si>
  <si>
    <t>Power Sources</t>
  </si>
  <si>
    <t>Rarity Econ</t>
  </si>
  <si>
    <t>Stat per Pow</t>
  </si>
  <si>
    <t>Pow Grow per Lv</t>
  </si>
  <si>
    <t>Pow Grow per sR</t>
  </si>
  <si>
    <t>Econ Table</t>
  </si>
  <si>
    <t>Evo Table</t>
  </si>
  <si>
    <t>AffinityBonusMultiplier</t>
  </si>
  <si>
    <t>Atk*oM*cM*pM</t>
  </si>
  <si>
    <t>Atk*(1+(o-3)*.25)*(1+(c-1)*.25)*(1+p*.25)*eCount</t>
  </si>
  <si>
    <t>Dmg Calc</t>
  </si>
  <si>
    <t>100%+(c-1)*25%</t>
  </si>
  <si>
    <t>100%+(o-3)*25%</t>
  </si>
  <si>
    <t>100%+(p)*25%*eCount</t>
  </si>
  <si>
    <t>Match Armageddon Multiplier</t>
  </si>
  <si>
    <t>Match Team Up Multiplier</t>
  </si>
  <si>
    <t>Match Tiles Multiplier</t>
  </si>
  <si>
    <t>Match Combo Multiplier</t>
  </si>
  <si>
    <t>PowerGem</t>
  </si>
  <si>
    <t>eCount</t>
  </si>
  <si>
    <t>Notes</t>
  </si>
  <si>
    <t>Average enemy Count</t>
  </si>
  <si>
    <t>cAve</t>
  </si>
  <si>
    <t>pAve</t>
  </si>
  <si>
    <t>oAve</t>
  </si>
  <si>
    <t>Average Orb count</t>
  </si>
  <si>
    <t>Average Combo Count</t>
  </si>
  <si>
    <t>Average PowerGem Count</t>
  </si>
  <si>
    <t>Orb Count</t>
  </si>
  <si>
    <t>Combo Count</t>
  </si>
  <si>
    <t>Orb Multiplier * Combo Multiplier</t>
  </si>
  <si>
    <t>Combo</t>
  </si>
  <si>
    <t>Bonus Match</t>
  </si>
  <si>
    <t>Turn</t>
  </si>
  <si>
    <t>Teamup</t>
  </si>
  <si>
    <t>#matches for affinities I have</t>
  </si>
  <si>
    <t>#matches for affinities I don’t have</t>
  </si>
  <si>
    <t>#AllAttack matches for affinities I have</t>
  </si>
  <si>
    <t>count of gems per match for affinities I have</t>
  </si>
  <si>
    <t>Cardinal Basic Gems</t>
  </si>
  <si>
    <t>EightWay Basic Gems</t>
  </si>
  <si>
    <t xml:space="preserve"> =(100%+($H3-1)*'Policy Tables'!$Q$87)*(B3*(100%+(B$2-3)+C3*(100%+(C$2-3)))*'Policy Tables'!$Q$86)</t>
  </si>
  <si>
    <t>oMcM Ave</t>
  </si>
  <si>
    <t>Input</t>
  </si>
  <si>
    <t>Stats should not drop siginificantly due to evolution (evo bonus should be applied to compensate)</t>
  </si>
  <si>
    <t>Skills of Heroes with higher rarities get more specialized:</t>
  </si>
  <si>
    <t>At low rarities, Heroes from the same Family will have affinity versions of the same skill (ex: Water Attack, Water Gem Shift).</t>
  </si>
  <si>
    <t>At higher rarities, Heroes from the same Family may have unique skills (Water damage + Stun vs Fire damage + DOT).</t>
  </si>
  <si>
    <t>R1 Min</t>
  </si>
  <si>
    <t>R2 Min</t>
  </si>
  <si>
    <t>R3 Min</t>
  </si>
  <si>
    <t>R4 Min</t>
  </si>
  <si>
    <t>R5 Min</t>
  </si>
  <si>
    <t>R6 Min</t>
  </si>
  <si>
    <t>rand</t>
  </si>
  <si>
    <t>Any</t>
  </si>
  <si>
    <t>Deepmoss Runaway</t>
  </si>
  <si>
    <t>Deepmoss Orphan</t>
  </si>
  <si>
    <t>Deepmoss Disciple</t>
  </si>
  <si>
    <t>Flamebound Initiate</t>
  </si>
  <si>
    <t>Flamebound Knight</t>
  </si>
  <si>
    <t>Flamebound General</t>
  </si>
  <si>
    <t>Arkenhold Seductress</t>
  </si>
  <si>
    <t>Arkenhold Dancer</t>
  </si>
  <si>
    <t>Flameguard Specter</t>
  </si>
  <si>
    <t>Flameguard Avenger</t>
  </si>
  <si>
    <t>Staj Harbor Brute</t>
  </si>
  <si>
    <t>Staj Harbor Heavy</t>
  </si>
  <si>
    <t>Steel Sea Nyad</t>
  </si>
  <si>
    <t>Steel Sea Siren</t>
  </si>
  <si>
    <t>Deepmoss Dryad</t>
  </si>
  <si>
    <t>Dharmir Dragonling</t>
  </si>
  <si>
    <t>Dharmir Dragon</t>
  </si>
  <si>
    <t>Arkhend</t>
  </si>
  <si>
    <t>Alteran Cultist</t>
  </si>
  <si>
    <t>Alteran Magi</t>
  </si>
  <si>
    <t>Dharmir Fennec Pup</t>
  </si>
  <si>
    <t>Dharmir Fennec</t>
  </si>
  <si>
    <t>Dharmir Tusk</t>
  </si>
  <si>
    <t>Power Gem</t>
  </si>
  <si>
    <t>Level</t>
  </si>
  <si>
    <t>Cumulative</t>
  </si>
  <si>
    <t>N*((Lv-StartLv)*100/(MaxLv-StartLv))^Exponent</t>
  </si>
  <si>
    <t>Multiplier (N)</t>
  </si>
  <si>
    <t>N</t>
  </si>
  <si>
    <t>Check</t>
  </si>
  <si>
    <t>StartLv</t>
  </si>
  <si>
    <t>Exponent</t>
  </si>
  <si>
    <t>1MM</t>
  </si>
  <si>
    <t>1.5MM</t>
  </si>
  <si>
    <t>2MM</t>
  </si>
  <si>
    <t>2.5MM</t>
  </si>
  <si>
    <t>3MM</t>
  </si>
  <si>
    <t>4MM</t>
  </si>
  <si>
    <t>5MM</t>
  </si>
  <si>
    <t>InterceptLv</t>
  </si>
  <si>
    <t>CurveType</t>
  </si>
  <si>
    <t>MaxLv</t>
  </si>
  <si>
    <t>Xp Curve Type</t>
  </si>
  <si>
    <t>r3_Dark_Fennec_e1</t>
  </si>
  <si>
    <t>r3_Dark_Fennec_e2</t>
  </si>
  <si>
    <t>r3_Earth_Fennec_e1</t>
  </si>
  <si>
    <t>r3_Earth_Fennec_e2</t>
  </si>
  <si>
    <t>r3_Fire_Fennec_e1</t>
  </si>
  <si>
    <t>r3_Fire_Fennec_e2</t>
  </si>
  <si>
    <t>r3_Light_Fennec_e1</t>
  </si>
  <si>
    <t>r3_Light_Fennec_e2</t>
  </si>
  <si>
    <t>r3_Water_Fennec_e1</t>
  </si>
  <si>
    <t>r3_Water_Fennec_e2</t>
  </si>
  <si>
    <t>1MM01</t>
  </si>
  <si>
    <t>Per Lv</t>
  </si>
  <si>
    <t>Cumulative Check</t>
  </si>
  <si>
    <t>(blank)</t>
  </si>
  <si>
    <t>Done</t>
  </si>
  <si>
    <t>Min of Base Rarity</t>
  </si>
  <si>
    <t>Column Labels</t>
  </si>
  <si>
    <t>Count of Name</t>
  </si>
  <si>
    <t>Family</t>
  </si>
  <si>
    <t>r2_Fire_Dancer_e1</t>
  </si>
  <si>
    <t>1.SoftLaunch</t>
  </si>
  <si>
    <t>r2_Fire_Dancer_e2</t>
  </si>
  <si>
    <t>r1_Fire_Varg_e1</t>
  </si>
  <si>
    <t>r1_Fire_Varg_e2</t>
  </si>
  <si>
    <t>r2_Water_Assassin_e1</t>
  </si>
  <si>
    <t>2.PostLaunch</t>
  </si>
  <si>
    <t>r2_Water_Assassin_e2</t>
  </si>
  <si>
    <t>r1_Water_Siren_e1</t>
  </si>
  <si>
    <t>r1_Water_Siren_e2</t>
  </si>
  <si>
    <t>r2_Earth_StoneSister_e1</t>
  </si>
  <si>
    <t>r2_Earth_StoneSister_e2</t>
  </si>
  <si>
    <t>r1_Earth_Grizzly_e1</t>
  </si>
  <si>
    <t>r1_Earth_Grizzly_e2</t>
  </si>
  <si>
    <t>r2_Light_Vanguard_e1</t>
  </si>
  <si>
    <t>r2_Light_Vanguard_e2</t>
  </si>
  <si>
    <t>r1_Light_Griffin_e1</t>
  </si>
  <si>
    <t>r1_Light_Griffin_e2</t>
  </si>
  <si>
    <t>r1_Dark_Scout_e1</t>
  </si>
  <si>
    <t>r1_Dark_Scout_e2</t>
  </si>
  <si>
    <t>r1_Dark_WolfSpider_e1</t>
  </si>
  <si>
    <t>r1_Dark_WolfSpider_e2</t>
  </si>
  <si>
    <t>New R</t>
  </si>
  <si>
    <t>r2_Fire_ExplosiveMage_e1</t>
  </si>
  <si>
    <t>r2_Fire_ExplosiveMage_e2</t>
  </si>
  <si>
    <t>r2_Fire_EmberMage_e1</t>
  </si>
  <si>
    <t>r2_Fire_EmberMage_e2</t>
  </si>
  <si>
    <t>r2_Water_WindWarrior_e1</t>
  </si>
  <si>
    <t>r2_Water_WindWarrior_e2</t>
  </si>
  <si>
    <t>r2_Water_Wizard_e1</t>
  </si>
  <si>
    <t>r2_Water_Wizard_e2</t>
  </si>
  <si>
    <t>r2_Earth_Bard_e1</t>
  </si>
  <si>
    <t>r2_Earth_Bard_e2</t>
  </si>
  <si>
    <t>r2_Earth_Songstress_e1</t>
  </si>
  <si>
    <t>r2_Earth_Songstress_e2</t>
  </si>
  <si>
    <t>r2_Light_Chemist_e1</t>
  </si>
  <si>
    <t>r2_Light_Chemist_e2</t>
  </si>
  <si>
    <t>r2_Light_Zealot_e1</t>
  </si>
  <si>
    <t>r2_Light_Zealot_e2</t>
  </si>
  <si>
    <t>r2_Dark_Warlock_e1</t>
  </si>
  <si>
    <t>r2_Dark_Warlock_e2</t>
  </si>
  <si>
    <t>r2_Dark_Maiden_e1</t>
  </si>
  <si>
    <t>r2_Dark_Maiden_e2</t>
  </si>
  <si>
    <t>New F</t>
  </si>
  <si>
    <t>r3_Fire_Golem_e1</t>
  </si>
  <si>
    <t>r3_Fire_Golem_e2</t>
  </si>
  <si>
    <t>r3_Water_Golem_e1</t>
  </si>
  <si>
    <t>r3_Water_Golem_e2</t>
  </si>
  <si>
    <t>r3_Earth_Golem_e1</t>
  </si>
  <si>
    <t>r3_Earth_Golem_e2</t>
  </si>
  <si>
    <t>r3_Light_Golem_e1</t>
  </si>
  <si>
    <t>r3_Light_Golem_e2</t>
  </si>
  <si>
    <t>r3_Dark_Wraith_e1</t>
  </si>
  <si>
    <t>r3_Dark_Wraith_e2</t>
  </si>
  <si>
    <t>FamiliarR4</t>
  </si>
  <si>
    <t>r4_Fire_Orc_e1</t>
  </si>
  <si>
    <t>r4_Fire_Orc_e2</t>
  </si>
  <si>
    <t>r4_Water_Orc_e1</t>
  </si>
  <si>
    <t>r4_Water_Orc_e2</t>
  </si>
  <si>
    <t>r4_Earth_Orc_e1</t>
  </si>
  <si>
    <t>r4_Earth_Orc_e2</t>
  </si>
  <si>
    <t>r4_Light_Garuda_e1</t>
  </si>
  <si>
    <t>r4_Light_Garuda_e2</t>
  </si>
  <si>
    <t>r4_Dark_Revenant_e1</t>
  </si>
  <si>
    <t>r4_Dark_Revenant_e2</t>
  </si>
  <si>
    <t>SoldierR3</t>
  </si>
  <si>
    <t>Ref Hero</t>
  </si>
  <si>
    <t>Heroes</t>
  </si>
  <si>
    <t>Gacha</t>
  </si>
  <si>
    <t>Enemies</t>
  </si>
  <si>
    <t>ePool</t>
  </si>
  <si>
    <t>eWaves</t>
  </si>
  <si>
    <t>eWaves -- Boss</t>
  </si>
  <si>
    <t>ArtTest</t>
  </si>
  <si>
    <t>Strangers</t>
  </si>
  <si>
    <t>Tracker</t>
  </si>
  <si>
    <t>Edit</t>
  </si>
  <si>
    <t>id, F</t>
  </si>
  <si>
    <t>F</t>
  </si>
  <si>
    <t>newR</t>
  </si>
  <si>
    <t>newF</t>
  </si>
  <si>
    <t>New B</t>
  </si>
  <si>
    <t>newBR</t>
  </si>
  <si>
    <t>r3_Fire_Dragon_e1</t>
  </si>
  <si>
    <t>r3_Fire_Dragon_e2</t>
  </si>
  <si>
    <t>r3_Fire_Dragon_e3</t>
  </si>
  <si>
    <t>r3_Fire_Dragon_e4</t>
  </si>
  <si>
    <t>r4_Fire_Drake_e1</t>
  </si>
  <si>
    <t>r4_Fire_Drake_e2</t>
  </si>
  <si>
    <t>r1_Fire_Huntress_e1</t>
  </si>
  <si>
    <t>r1_Fire_Huntress_e2</t>
  </si>
  <si>
    <t>r2_Fire_Bomber_e1</t>
  </si>
  <si>
    <t>r2_Fire_Bomber_e2</t>
  </si>
  <si>
    <t>r4_Fire_Golem_e1</t>
  </si>
  <si>
    <t>r4_Fire_Golem_e2</t>
  </si>
  <si>
    <t>r2_Fire_Specter_e1</t>
  </si>
  <si>
    <t>r2_Fire_Specter_e2</t>
  </si>
  <si>
    <t>r4_Fire_Boar_e1</t>
  </si>
  <si>
    <t>r1_Fire_Seer_e1</t>
  </si>
  <si>
    <t>r1_Fire_Seer_e2</t>
  </si>
  <si>
    <t>r1_Fire_Seer_e3</t>
  </si>
  <si>
    <t>r4_Fire_Maiden_e1</t>
  </si>
  <si>
    <t>r1_Fire_Knight_e1</t>
  </si>
  <si>
    <t>r1_Fire_Knight_e2</t>
  </si>
  <si>
    <t>r1_Fire_Knight_e3</t>
  </si>
  <si>
    <t>r1_Fire_Knight_e4</t>
  </si>
  <si>
    <t>r3_Fire_Orc_e1</t>
  </si>
  <si>
    <t>r3_Fire_Orc_e2</t>
  </si>
  <si>
    <t>r5_Fire_Cyclops_e1</t>
  </si>
  <si>
    <t>r1_Fire_Sorceress_e1</t>
  </si>
  <si>
    <t>r1_Fire_Sorceress_e2</t>
  </si>
  <si>
    <t>r1_Fire_Sorceress_e3</t>
  </si>
  <si>
    <t>r6_Fire_Unburnt_e1</t>
  </si>
  <si>
    <t>r3_Fire_ExplosiveMage_e1</t>
  </si>
  <si>
    <t>r3_Fire_ExplosiveMage_e2</t>
  </si>
  <si>
    <t>r3_Water_Dragon_e1</t>
  </si>
  <si>
    <t>r3_Water_Dragon_e2</t>
  </si>
  <si>
    <t>r3_Water_Dragon_e3</t>
  </si>
  <si>
    <t>r3_Water_Dragon_e4</t>
  </si>
  <si>
    <t>r4_Water_Serpent_e1</t>
  </si>
  <si>
    <t>r4_Water_Serpent_e2</t>
  </si>
  <si>
    <t>r1_Water_Pirate_e1</t>
  </si>
  <si>
    <t>r1_Water_Pirate_e2</t>
  </si>
  <si>
    <t>r2_Water_Brawler_e1</t>
  </si>
  <si>
    <t>r2_Water_Brawler_e2</t>
  </si>
  <si>
    <t>r3_Water_Siren_e1</t>
  </si>
  <si>
    <t>r3_Water_Siren_e2</t>
  </si>
  <si>
    <t>r4_Water_Golem_e1</t>
  </si>
  <si>
    <t>r4_Water_Golem_e2</t>
  </si>
  <si>
    <t>r2_Water_Specter_e1</t>
  </si>
  <si>
    <t>r2_Water_Specter_e2</t>
  </si>
  <si>
    <t>r4_Water_MantisShrimp_e1</t>
  </si>
  <si>
    <t>r1_Water_Oracle_e1</t>
  </si>
  <si>
    <t>r1_Water_Oracle_e2</t>
  </si>
  <si>
    <t>r1_Water_Oracle_e3</t>
  </si>
  <si>
    <t>r4_Water_CrystalPriest_e1</t>
  </si>
  <si>
    <t>r1_Water_Reaver_e1</t>
  </si>
  <si>
    <t>r1_Water_Reaver_e2</t>
  </si>
  <si>
    <t>r1_Water_Reaver_e3</t>
  </si>
  <si>
    <t>r1_Water_Reaver_e4</t>
  </si>
  <si>
    <t>r3_Water_Orc_e1</t>
  </si>
  <si>
    <t>r3_Water_Orc_e2</t>
  </si>
  <si>
    <t>r5_Water_Cyclops_e1</t>
  </si>
  <si>
    <t>r1_Water_Mage_e1</t>
  </si>
  <si>
    <t>r1_Water_Mage_e2</t>
  </si>
  <si>
    <t>r1_Water_Mage_e3</t>
  </si>
  <si>
    <t>r6_Water_Witch_e1</t>
  </si>
  <si>
    <t>r3_Water_WindWarrior_e1</t>
  </si>
  <si>
    <t>r3_Water_WindWarrior_e2</t>
  </si>
  <si>
    <t>r3_Earth_Dragon_e1</t>
  </si>
  <si>
    <t>r3_Earth_Dragon_e2</t>
  </si>
  <si>
    <t>r3_Earth_Dragon_e3</t>
  </si>
  <si>
    <t>r3_Earth_Dragon_e4</t>
  </si>
  <si>
    <t>r4_Earth_Basilisk_e1</t>
  </si>
  <si>
    <t>r4_Earth_Basilisk_e2</t>
  </si>
  <si>
    <t>r1_Earth_Bedouin_e1</t>
  </si>
  <si>
    <t>r1_Earth_Bedouin_e2</t>
  </si>
  <si>
    <t>r2_Earth_BanditArcher_e1</t>
  </si>
  <si>
    <t>r2_Earth_BanditArcher_e2</t>
  </si>
  <si>
    <t>r4_Earth_Golem_e1</t>
  </si>
  <si>
    <t>r4_Earth_Golem_e2</t>
  </si>
  <si>
    <t>r2_Earth_Specter_e1</t>
  </si>
  <si>
    <t>r2_Earth_Specter_e2</t>
  </si>
  <si>
    <t>r4_Earth_Jaguar_e1</t>
  </si>
  <si>
    <t>r1_Earth_Druid_e1</t>
  </si>
  <si>
    <t>r1_Earth_Druid_e2</t>
  </si>
  <si>
    <t>r1_Earth_Druid_e3</t>
  </si>
  <si>
    <t>r4_Earth_Witch_e1</t>
  </si>
  <si>
    <t>r1_Earth_HorseArcher_e1</t>
  </si>
  <si>
    <t>r1_Earth_HorseArcher_e2</t>
  </si>
  <si>
    <t>r1_Earth_HorseArcher_e3</t>
  </si>
  <si>
    <t>r1_Earth_HorseArcher_e4</t>
  </si>
  <si>
    <t>r3_Earth_Orc_e1</t>
  </si>
  <si>
    <t>r3_Earth_Orc_e2</t>
  </si>
  <si>
    <t>r5_Earth_Cyclops_e1</t>
  </si>
  <si>
    <t>r1_Earth_Enchantress_e1</t>
  </si>
  <si>
    <t>r1_Earth_Enchantress_e2</t>
  </si>
  <si>
    <t>r1_Earth_Enchantress_e3</t>
  </si>
  <si>
    <t>r6_Earth_Shaman_e1</t>
  </si>
  <si>
    <t>r3_Light_Dragon_e1</t>
  </si>
  <si>
    <t>r3_Light_Dragon_e2</t>
  </si>
  <si>
    <t>r3_Light_Dragon_e3</t>
  </si>
  <si>
    <t>r3_Light_Dragon_e4</t>
  </si>
  <si>
    <t>r4_Light_Wyvern_e1</t>
  </si>
  <si>
    <t>r4_Light_Wyvern_e2</t>
  </si>
  <si>
    <t>r1_Light_Pilgrim_e1</t>
  </si>
  <si>
    <t>r1_Light_Pilgrim_e2</t>
  </si>
  <si>
    <t>r2_Light_Archaeologist_e1</t>
  </si>
  <si>
    <t>r2_Light_Archaeologist_e2</t>
  </si>
  <si>
    <t>r4_Light_Golem_e1</t>
  </si>
  <si>
    <t>r4_Light_Golem_e2</t>
  </si>
  <si>
    <t>r2_Light_Specter_e1</t>
  </si>
  <si>
    <t>r2_Light_Specter_e2</t>
  </si>
  <si>
    <t>r4_Light_Kinnara_e1</t>
  </si>
  <si>
    <t>r1_Light_StarSister_e1</t>
  </si>
  <si>
    <t>r1_Light_StarSister_e2</t>
  </si>
  <si>
    <t>r1_Light_StarSister_e3</t>
  </si>
  <si>
    <t>r4_Light_Sunspot_e1</t>
  </si>
  <si>
    <t>r1_Light_Valkyrie_e1</t>
  </si>
  <si>
    <t>r1_Light_Valkyrie_e2</t>
  </si>
  <si>
    <t>r1_Light_Valkyrie_e3</t>
  </si>
  <si>
    <t>r1_Light_Valkyrie_e4</t>
  </si>
  <si>
    <t>r3_Light_Garuda_e1</t>
  </si>
  <si>
    <t>r3_Light_Garuda_e2</t>
  </si>
  <si>
    <t>r5_Light_Cyclops_e1</t>
  </si>
  <si>
    <t>r1_Light_Telepath_e1</t>
  </si>
  <si>
    <t>r1_Light_Telepath_e2</t>
  </si>
  <si>
    <t>r1_Light_Telepath_e3</t>
  </si>
  <si>
    <t>r6_Light_Bolter_e1</t>
  </si>
  <si>
    <t>r3_Light_Chemist_e1</t>
  </si>
  <si>
    <t>r3_Light_Chemist_e2</t>
  </si>
  <si>
    <t>r3_Dark_Dragon_e1</t>
  </si>
  <si>
    <t>r3_Dark_Dragon_e2</t>
  </si>
  <si>
    <t>r3_Dark_Dragon_e3</t>
  </si>
  <si>
    <t>r3_Dark_Dragon_e4</t>
  </si>
  <si>
    <t>r4_Dark_Wyrm_e1</t>
  </si>
  <si>
    <t>r4_Dark_Wyrm_e2</t>
  </si>
  <si>
    <t>r1_Dark_Scavenger_e1</t>
  </si>
  <si>
    <t>r1_Dark_Scavenger_e2</t>
  </si>
  <si>
    <t>r2_Dark_Scout_e1</t>
  </si>
  <si>
    <t>r2_Dark_Scout_e2</t>
  </si>
  <si>
    <t>r2_Dark_Daywalker_e1</t>
  </si>
  <si>
    <t>r2_Dark_Daywalker_e2</t>
  </si>
  <si>
    <t>r3_Dark_WolfSpider_e1</t>
  </si>
  <si>
    <t>r3_Dark_WolfSpider_e2</t>
  </si>
  <si>
    <t>r2_Dark_Specter_e1</t>
  </si>
  <si>
    <t>r2_Dark_Specter_e2</t>
  </si>
  <si>
    <t>r4_Dark_Crawler_e1</t>
  </si>
  <si>
    <t>r1_Dark_Medic_e1</t>
  </si>
  <si>
    <t>r1_Dark_Medic_e2</t>
  </si>
  <si>
    <t>r1_Dark_Medic_e3</t>
  </si>
  <si>
    <t>r4_Dark_Missionary_e1</t>
  </si>
  <si>
    <t>r1_Dark_Blade_e1</t>
  </si>
  <si>
    <t>r1_Dark_Blade_e2</t>
  </si>
  <si>
    <t>r1_Dark_Blade_e3</t>
  </si>
  <si>
    <t>r1_Dark_Blade_e4</t>
  </si>
  <si>
    <t>r5_Dark_Cyclops_e1</t>
  </si>
  <si>
    <t>r1_Dark_SoulGuardian_e1</t>
  </si>
  <si>
    <t>r1_Dark_SoulGuardian_e2</t>
  </si>
  <si>
    <t>r1_Dark_SoulGuardian_e3</t>
  </si>
  <si>
    <t>r6_Dark_Nightbound_e1</t>
  </si>
  <si>
    <t>r3_Dark_Warlock_e1</t>
  </si>
  <si>
    <t>r3_Dark_Warlock_e2</t>
  </si>
  <si>
    <t>r3_Fire_Varg_e1</t>
  </si>
  <si>
    <t>r3_Fire_Varg_e2</t>
  </si>
  <si>
    <t>r3_Earth_Grizzly_e1</t>
  </si>
  <si>
    <t>r3_Earth_Grizzly_e2</t>
  </si>
  <si>
    <t>r3_Light_Griffin_e1</t>
  </si>
  <si>
    <t>r3_Light_Griffin_e2</t>
  </si>
  <si>
    <t>OLD Hero ID</t>
  </si>
  <si>
    <t>newHId</t>
  </si>
  <si>
    <t>hID Check</t>
  </si>
  <si>
    <t>r2_Water_Siren_e2</t>
  </si>
  <si>
    <t>r2_Water_Siren_e1</t>
  </si>
  <si>
    <t>r2_Dark_WolfSpider_e1</t>
  </si>
  <si>
    <t>r2_Dark_WolfSpider_e2</t>
  </si>
  <si>
    <t>hiDCheck</t>
  </si>
  <si>
    <t>FCHK</t>
  </si>
  <si>
    <t>RCHK</t>
  </si>
  <si>
    <t>BRCHK</t>
  </si>
  <si>
    <t>Lookup Hero ID</t>
  </si>
  <si>
    <t>Assets</t>
  </si>
  <si>
    <t>Catalysts</t>
  </si>
  <si>
    <t>Class</t>
  </si>
  <si>
    <t>enemyId</t>
  </si>
  <si>
    <t>hero Id</t>
  </si>
  <si>
    <t>Evo</t>
  </si>
  <si>
    <t>2T</t>
  </si>
  <si>
    <t>3T</t>
  </si>
  <si>
    <t>4T</t>
  </si>
  <si>
    <t>Sharhein Serpent</t>
  </si>
  <si>
    <t>Sharhein Clansman</t>
  </si>
  <si>
    <t>Sharhein Raider</t>
  </si>
  <si>
    <t>Wavestrom Crab</t>
  </si>
  <si>
    <t>Sharhein Recruit</t>
  </si>
  <si>
    <t>Sharhein Warrior</t>
  </si>
  <si>
    <t>Sharhein Taskmaster</t>
  </si>
  <si>
    <t>Sharhein Crusher</t>
  </si>
  <si>
    <t>Wavestrom Orc</t>
  </si>
  <si>
    <t>Wavestrom Orc Elder</t>
  </si>
  <si>
    <t>Wavestrom Biclops</t>
  </si>
  <si>
    <t>Frostvein Cultist</t>
  </si>
  <si>
    <t>Frostvein Devout</t>
  </si>
  <si>
    <t>Frostvein Enforcer</t>
  </si>
  <si>
    <t>Steel Sea Witch</t>
  </si>
  <si>
    <t>Wavestrom Fennec</t>
  </si>
  <si>
    <t>Wavestrom Fennec Pup</t>
  </si>
  <si>
    <t>Yoran Nomad</t>
  </si>
  <si>
    <t>Yoran Rogue</t>
  </si>
  <si>
    <t>Wren Bogs Spawnling</t>
  </si>
  <si>
    <t>Wren Bogs Basilisk</t>
  </si>
  <si>
    <t>Wren Bogs Orc</t>
  </si>
  <si>
    <t>Ilodran Grizzly</t>
  </si>
  <si>
    <t>Earthbound Ancient</t>
  </si>
  <si>
    <t>Deepmoss Initiate</t>
  </si>
  <si>
    <t>Deepmoss Druid</t>
  </si>
  <si>
    <t>Deepmoss Master Druid</t>
  </si>
  <si>
    <t>Yoran Fennec Pup</t>
  </si>
  <si>
    <t>r1_Fire_Specterling_e1</t>
  </si>
  <si>
    <t>Specterling</t>
  </si>
  <si>
    <t>Flameguard Spirit</t>
  </si>
  <si>
    <t>Vritra Spawn</t>
  </si>
  <si>
    <t>Vritra</t>
  </si>
  <si>
    <t>Shadowlight Pilgrim</t>
  </si>
  <si>
    <t>Starhaven Servant</t>
  </si>
  <si>
    <t>Starhaven Envoy</t>
  </si>
  <si>
    <t>Starhaven Acolyte</t>
  </si>
  <si>
    <t>Starhaven Sister</t>
  </si>
  <si>
    <t>Starhaven Priestess</t>
  </si>
  <si>
    <t>Shadowlight Recruit</t>
  </si>
  <si>
    <t>Shadowlight Valkyrie</t>
  </si>
  <si>
    <t>Shadowlight Captain</t>
  </si>
  <si>
    <t>Shadowlight Elite</t>
  </si>
  <si>
    <t>Starblade Champion</t>
  </si>
  <si>
    <t>Starhaven Fennec Pup</t>
  </si>
  <si>
    <t>Starhaven Fennec</t>
  </si>
  <si>
    <t>Yoran Fennec</t>
  </si>
  <si>
    <t>Size</t>
  </si>
  <si>
    <t>Max of Size</t>
  </si>
  <si>
    <t>Karheln Scout</t>
  </si>
  <si>
    <t>Karheln Ranger</t>
  </si>
  <si>
    <t>Lunia Hatchling</t>
  </si>
  <si>
    <t>Lunia Arachnid</t>
  </si>
  <si>
    <t>Lunia Spirit</t>
  </si>
  <si>
    <t>Lunia Specter</t>
  </si>
  <si>
    <t>Longnight Reject</t>
  </si>
  <si>
    <t>Longnight Forsaken</t>
  </si>
  <si>
    <t>Nightblood Servant</t>
  </si>
  <si>
    <t>Nightblood Medic</t>
  </si>
  <si>
    <t>Karheln Guard</t>
  </si>
  <si>
    <t>Karheln Sentry</t>
  </si>
  <si>
    <t>Karheln Blade</t>
  </si>
  <si>
    <t>Karheln Destroyer</t>
  </si>
  <si>
    <t>Longnight Revenant</t>
  </si>
  <si>
    <t>Lunia Fennec Pup</t>
  </si>
  <si>
    <t>Lunia Fennec</t>
  </si>
  <si>
    <t>Longnight Devotee</t>
  </si>
  <si>
    <t>Longnight Disciple</t>
  </si>
  <si>
    <t>Longnight Prophet</t>
  </si>
  <si>
    <t>Nightblood Surgeon</t>
  </si>
  <si>
    <t>Swampheart</t>
  </si>
  <si>
    <t>Ancient Swampheart</t>
  </si>
  <si>
    <t>Flamebound Captain</t>
  </si>
  <si>
    <t>Flamebound Ascetic</t>
  </si>
  <si>
    <t>Sharhein Warbeast</t>
  </si>
  <si>
    <t>Wren Bogs Chieftain</t>
  </si>
  <si>
    <t>Ilodran Grizzly Battler</t>
  </si>
  <si>
    <t>Shadowlight Herald</t>
  </si>
  <si>
    <t>Longnight Phantom</t>
  </si>
  <si>
    <t>15-max-evo</t>
  </si>
  <si>
    <t>25-max-evo</t>
  </si>
  <si>
    <t>35-max-evo</t>
  </si>
  <si>
    <t>50-max-evo</t>
  </si>
  <si>
    <t>70-max-evo</t>
  </si>
  <si>
    <t>Evo curve lookup</t>
  </si>
  <si>
    <t>Curve</t>
  </si>
  <si>
    <t>Current Max Level</t>
  </si>
  <si>
    <t>Category</t>
  </si>
  <si>
    <t>Defender</t>
  </si>
  <si>
    <t>Spirit</t>
  </si>
  <si>
    <t>Giant</t>
  </si>
  <si>
    <t>Depricated?</t>
  </si>
  <si>
    <t>Hero Type</t>
  </si>
  <si>
    <t>Lookup</t>
  </si>
  <si>
    <t>Active Skill</t>
  </si>
  <si>
    <t>Passive Skill</t>
  </si>
  <si>
    <t>r2_Earth_SandFairy_e1</t>
  </si>
  <si>
    <t>r2_Earth_SandFairy_e2</t>
  </si>
  <si>
    <t>SandFairy</t>
  </si>
  <si>
    <t>File Name</t>
  </si>
  <si>
    <t>Final Bio</t>
  </si>
  <si>
    <t>gdoc order</t>
  </si>
  <si>
    <t>Star Kin Initiate</t>
  </si>
  <si>
    <t>Star Kin Matron</t>
  </si>
  <si>
    <t>Created for</t>
  </si>
  <si>
    <t>Skill ID</t>
  </si>
  <si>
    <t>Active Skill ID</t>
  </si>
  <si>
    <t>Ldr_r1_Dark_Blade_Moon Mother's Thanks</t>
  </si>
  <si>
    <t>Ldr_r2_Dark_Blade_Moon Mother's Favor</t>
  </si>
  <si>
    <t>Ldr_r3_Dark_Blade_Moon Mother's Grace</t>
  </si>
  <si>
    <t>Ldr_r4_Dark_Blade_Moon Mother's Blessing</t>
  </si>
  <si>
    <t>Ldr_r1_Dark_Medic_Moon Mother's Thanks</t>
  </si>
  <si>
    <t>Ldr_r2_Dark_Medic_Moon Mother's Favor</t>
  </si>
  <si>
    <t>Ldr_r3_Dark_Medic_Moon Mother's Grace</t>
  </si>
  <si>
    <t>Ldr_r1_Dark_SoulGuardian_Moon Mother's Thanks</t>
  </si>
  <si>
    <t>Ldr_r2_Dark_SoulGuardian_Moon Mother's Favor</t>
  </si>
  <si>
    <t>Ldr_r3_Dark_SoulGuardian_Moon Mother's Grace</t>
  </si>
  <si>
    <t>Ldr_r1_Earth_Bedouin_Iildor's Thanks</t>
  </si>
  <si>
    <t>Ldr_r2_Earth_Bedouin_Iildor's Favor</t>
  </si>
  <si>
    <t>Ldr_r1_Earth_Druid_Iildor's Thanks</t>
  </si>
  <si>
    <t>Ldr_r2_Earth_Druid_Iildor's Favor</t>
  </si>
  <si>
    <t>Ldr_r3_Earth_Druid_Iildor's Grace</t>
  </si>
  <si>
    <t>Ldr_r1_Earth_Enchantress_Iildor's Thanks</t>
  </si>
  <si>
    <t>Ldr_r2_Earth_Enchantress_Iildor's Favor</t>
  </si>
  <si>
    <t>Ldr_r3_Earth_Enchantress_Iildor's Grace</t>
  </si>
  <si>
    <t>Ldr_r1_Fire_Knight_Arkenhold Thanks</t>
  </si>
  <si>
    <t>Ldr_r2_Fire_Knight_Arkenhold Favor</t>
  </si>
  <si>
    <t>Ldr_r3_Fire_Knight_Arkenhold Grace</t>
  </si>
  <si>
    <t>Ldr_r4_Fire_Knight_Arkenhold Blessing</t>
  </si>
  <si>
    <t>Ldr_r1_Fire_Seer_Arkenhold Thanks</t>
  </si>
  <si>
    <t>Ldr_r2_Fire_Seer_Arkenhold Favor</t>
  </si>
  <si>
    <t>Ldr_r3_Fire_Seer_Arkenhold Grace</t>
  </si>
  <si>
    <t>Ldr_r1_Fire_Specterling_Arkenhold Thanks</t>
  </si>
  <si>
    <t>Ldr_r1_Light_Pilgrim_Derendel's Thanks</t>
  </si>
  <si>
    <t>Ldr_r2_Light_Pilgrim_Derendel's Favor</t>
  </si>
  <si>
    <t>Ldr_r1_Light_StarSister_Derendel's Thanks</t>
  </si>
  <si>
    <t>Ldr_r2_Light_StarSister_Derendel's Favor</t>
  </si>
  <si>
    <t>Ldr_r3_Light_StarSister_Derendel's Grace</t>
  </si>
  <si>
    <t>Ldr_r1_Light_Valkyrie_Derendel's Thanks</t>
  </si>
  <si>
    <t>Ldr_r2_Light_Valkyrie_Derendel's Favor</t>
  </si>
  <si>
    <t>Ldr_r3_Light_Valkyrie_Derendel's Grace</t>
  </si>
  <si>
    <t>Ldr_r4_Light_Valkyrie_Derendel's Blessing</t>
  </si>
  <si>
    <t>Ldr_r1_Water_Mage_Sherith's Thanks</t>
  </si>
  <si>
    <t>Ldr_r2_Water_Mage_Sherith's Favor</t>
  </si>
  <si>
    <t>Ldr_r3_Water_Mage_Sherith's Grace</t>
  </si>
  <si>
    <t>Ldr_r1_Water_Pirate_Sherith's Thanks</t>
  </si>
  <si>
    <t>Ldr_r2_Water_Pirate_Sherith's Favor</t>
  </si>
  <si>
    <t>Ldr_r1_Water_Reaver_Sherith's Thanks</t>
  </si>
  <si>
    <t>Ldr_r2_Water_Reaver_Sherith's Favor</t>
  </si>
  <si>
    <t>Ldr_r3_Water_Reaver_Sherith's Grace</t>
  </si>
  <si>
    <t>Ldr_r4_Water_Reaver_Sherith's Blessing</t>
  </si>
  <si>
    <t>Ldr_r2_Fire_Specter_Arkenhold Favor</t>
  </si>
  <si>
    <t>Ldr_r3_Fire_Specter_Arkenhold Grace</t>
  </si>
  <si>
    <t>Ldr_r2_Dark_Maiden_Moon Mother's Favor</t>
  </si>
  <si>
    <t>Ldr_r3_Dark_Maiden_Moon Mother's Grace</t>
  </si>
  <si>
    <t>Ldr_r2_Dark_Scout_Moon Mother's Favor</t>
  </si>
  <si>
    <t>Ldr_r3_Dark_Scout_Moon Mother's Grace</t>
  </si>
  <si>
    <t>Ldr_r2_Dark_Specter_Moon Mother's Favor</t>
  </si>
  <si>
    <t>Ldr_r3_Dark_Specter_Moon Mother's Grace</t>
  </si>
  <si>
    <t>Ldr_r2_Earth_Songstress_Iildor's Favor</t>
  </si>
  <si>
    <t>Ldr_r3_Earth_Songstress_Iildor's Grace</t>
  </si>
  <si>
    <t>Ldr_r2_Earth_Specter_Iildor's Favor</t>
  </si>
  <si>
    <t>Ldr_r3_Earth_Specter_Iildor's Grace</t>
  </si>
  <si>
    <t>Ldr_r2_Fire_Bomber_Arkenhold Favor</t>
  </si>
  <si>
    <t>Ldr_r3_Fire_Bomber_Arkenhold Grace</t>
  </si>
  <si>
    <t>Ldr_r2_Fire_Dancer_Arkenhold Favor</t>
  </si>
  <si>
    <t>Ldr_r3_Fire_Dancer_Arkenhold Grace</t>
  </si>
  <si>
    <t>Ldr_r2_Fire_EmberMage_Arkenhold Favor</t>
  </si>
  <si>
    <t>Ldr_r3_Fire_EmberMage_Arkenhold Grace</t>
  </si>
  <si>
    <t>Ldr_r2_Light_Archaeologist_Derendel's Favor</t>
  </si>
  <si>
    <t>Ldr_r3_Light_Archaeologist_Derendel's Grace</t>
  </si>
  <si>
    <t>Ldr_r2_Light_Zealot_Derendel's Favor</t>
  </si>
  <si>
    <t>Ldr_r3_Light_Zealot_Derendel's Grace</t>
  </si>
  <si>
    <t>Ldr_r2_Water_Brawler_Sherith's Favor</t>
  </si>
  <si>
    <t>Ldr_r3_Water_Brawler_Sherith's Grace</t>
  </si>
  <si>
    <t>Ldr_r2_Water_Wizard_Sherith's Favor</t>
  </si>
  <si>
    <t>Ldr_r3_Water_Wizard_Sherith's Grace</t>
  </si>
  <si>
    <t>Ldr_r2_Dark_Fennec_Moon Mother's Favor</t>
  </si>
  <si>
    <t>Ldr_r3_Dark_Fennec_Moon Mother's Grace</t>
  </si>
  <si>
    <t>Ldr_r3_Dark_WolfSpider_Moon Mother's Grace</t>
  </si>
  <si>
    <t>Ldr_r4_Dark_WolfSpider_Moon Mother's Blessing</t>
  </si>
  <si>
    <t>Ldr_r3_Dark_Wraith_Moon Mother's Grace</t>
  </si>
  <si>
    <t>Ldr_r4_Dark_Wraith_Moon Mother's Blessing</t>
  </si>
  <si>
    <t>Ldr_r2_Earth_Fennec_Iildor's Favor</t>
  </si>
  <si>
    <t>Ldr_r3_Earth_Fennec_Iildor's Grace</t>
  </si>
  <si>
    <t>Ldr_r3_Earth_Grizzly_Iildor's Grace</t>
  </si>
  <si>
    <t>Ldr_r4_Earth_Grizzly_Iildor's Blessing</t>
  </si>
  <si>
    <t>Ldr_r3_Earth_Orc_Iildor's Grace</t>
  </si>
  <si>
    <t>Ldr_r4_Earth_Orc_Iildor's Blessing</t>
  </si>
  <si>
    <t>Ldr_r3_Fire_Dragon_Arkenhold Grace</t>
  </si>
  <si>
    <t>Ldr_r4_Fire_Dragon_Arkenhold Blessing</t>
  </si>
  <si>
    <t>Ldr_r5_Fire_Dragon_Arkenhold Dedication</t>
  </si>
  <si>
    <t>Ldr_r6_Fire_Dragon_Arkenhold Benediction</t>
  </si>
  <si>
    <t>Ldr_r2_Fire_Fennec_Arkenhold Favor</t>
  </si>
  <si>
    <t>Ldr_r3_Fire_Fennec_Arkenhold Grace</t>
  </si>
  <si>
    <t>Ldr_r3_Fire_Varg_Arkenhold Grace</t>
  </si>
  <si>
    <t>Ldr_r4_Fire_Varg_Arkenhold Blessing</t>
  </si>
  <si>
    <t>Ldr_r2_Light_Fennec_Derendel's Favor</t>
  </si>
  <si>
    <t>Ldr_r3_Light_Fennec_Derendel's Grace</t>
  </si>
  <si>
    <t>Ldr_r3_Light_Garuda_Derendel's Grace</t>
  </si>
  <si>
    <t>Ldr_r4_Light_Garuda_Derendel's Blessing</t>
  </si>
  <si>
    <t>Ldr_r3_Light_Griffin_Derendel's Grace</t>
  </si>
  <si>
    <t>Ldr_r4_Light_Griffin_Derendel's Blessing</t>
  </si>
  <si>
    <t>Ldr_r2_Water_Fennec_Sherith's Favor</t>
  </si>
  <si>
    <t>Ldr_r3_Water_Fennec_Sherith's Grace</t>
  </si>
  <si>
    <t>Ldr_r3_Water_Orc_Sherith's Grace</t>
  </si>
  <si>
    <t>Ldr_r4_Water_Orc_Sherith's Blessing</t>
  </si>
  <si>
    <t>Ldr_r3_Water_Siren_Sherith's Grace</t>
  </si>
  <si>
    <t>Ldr_r4_Water_Siren_Sherith's Blessing</t>
  </si>
  <si>
    <t>Ldr_r4_Dark_Crawler_Moon Mother's Blessing</t>
  </si>
  <si>
    <t>Ldr_r4_Dark_Revenant_Moon Mother's Blessing</t>
  </si>
  <si>
    <t>Ldr_r5_Dark_Revenant_Moon Mother's Dedication</t>
  </si>
  <si>
    <t>Ldr_r4_Dark_Wyrm_Moon Mother's Blessing</t>
  </si>
  <si>
    <t>Ldr_r5_Dark_Wyrm_Moon Mother's Dedication</t>
  </si>
  <si>
    <t>Ldr_r4_Earth_Basilisk_Iildor's Blessing</t>
  </si>
  <si>
    <t>Ldr_r5_Earth_Basilisk_Iildor's Dedication</t>
  </si>
  <si>
    <t>Ldr_r4_Earth_Golem_Iildor's Blessing</t>
  </si>
  <si>
    <t>Ldr_r5_Earth_Golem_Iildor's Dedication</t>
  </si>
  <si>
    <t>Ldr_r4_Fire_Boar_Arkenhold Blessing</t>
  </si>
  <si>
    <t>Ldr_r4_Light_Kinnara_Derendel's Blessing</t>
  </si>
  <si>
    <t>Ldr_r4_Light_Wyvern_Derendel's Blessing</t>
  </si>
  <si>
    <t>Ldr_r5_Light_Wyvern_Derendel's Dedication</t>
  </si>
  <si>
    <t>Ldr_r4_Water_MantisShrimp_Sherith's Blessing</t>
  </si>
  <si>
    <t>Ldr_r4_Water_Serpent_Sherith's Blessing</t>
  </si>
  <si>
    <t>Ldr_r5_Water_Serpent_Sherith's Dedication</t>
  </si>
  <si>
    <t>Ldr_r5_Water_Cyclops_Sherith's Dedication</t>
  </si>
  <si>
    <t>Ldr_r6_Light_Bolter_Derendel's Benediction</t>
  </si>
  <si>
    <t>Ldr_r6_Water_Witch_Sherith's Benediction</t>
  </si>
  <si>
    <t>Act_r1_Dark_Slice</t>
  </si>
  <si>
    <t>Act_r2_Dark_Expert Slice</t>
  </si>
  <si>
    <t>Act_r3_Dark_Whirling Slash</t>
  </si>
  <si>
    <t>Act_r4_Dark_Tail Swipe</t>
  </si>
  <si>
    <t>Act_r1_Dark_Siphon Blood</t>
  </si>
  <si>
    <t>Act_r2_Dark_Leech Blood</t>
  </si>
  <si>
    <t>Act_r3_Dark_Drain Life</t>
  </si>
  <si>
    <t>Act_r1_Dark_Haunt</t>
  </si>
  <si>
    <t>Act_r2_Dark_Scare</t>
  </si>
  <si>
    <t>Act_r3_Dark_Frighten</t>
  </si>
  <si>
    <t>Act_r1_Earth_Poison Blade</t>
  </si>
  <si>
    <t>Act_r2_Earth_Poison Cloud</t>
  </si>
  <si>
    <t>Act_r1_Earth_Minera's Kiss</t>
  </si>
  <si>
    <t>Act_r2_Earth_Minera's Favor</t>
  </si>
  <si>
    <t>Act_r3_Earth_Minera's Blessing</t>
  </si>
  <si>
    <t>Act_r1_Earth_Budding</t>
  </si>
  <si>
    <t>Act_r2_Earth_Undergrowth</t>
  </si>
  <si>
    <t>Act_r3_Earth_Blossom</t>
  </si>
  <si>
    <t>Act_r1_Fire_Flame Punch</t>
  </si>
  <si>
    <t>Act_r2_Fire_Flame Bash</t>
  </si>
  <si>
    <t>Act_r3_Fire_Embers of Mirscend</t>
  </si>
  <si>
    <t>Act_r4_Fire_Flames of Mirscend</t>
  </si>
  <si>
    <t>Act_r1_Fire_Flaming Touch</t>
  </si>
  <si>
    <t>Act_r2_Fire_Searing Touch</t>
  </si>
  <si>
    <t>Act_r3_Fire_Cauterize</t>
  </si>
  <si>
    <t>Act_r1_Fire_Molten Weapons</t>
  </si>
  <si>
    <t>Act_r1_Light_Shadowlight Charm</t>
  </si>
  <si>
    <t>Act_r2_Light_Shadowlight Lure</t>
  </si>
  <si>
    <t>Act_r1_Light_Stardust Salve</t>
  </si>
  <si>
    <t>Act_r2_Light_Stardust Balm</t>
  </si>
  <si>
    <t>Act_r3_Light_Stardust Potion</t>
  </si>
  <si>
    <t>Act_r1_Light_Quick Draw</t>
  </si>
  <si>
    <t>Act_r2_Light_Spread Shot</t>
  </si>
  <si>
    <t>Act_r3_Light_Expert Quick Draw</t>
  </si>
  <si>
    <t>Act_r4_Light_Expert Spread Shot</t>
  </si>
  <si>
    <t>Act_r1_Water_Chill</t>
  </si>
  <si>
    <t>Act_r2_Water_Frost</t>
  </si>
  <si>
    <t>Act_r3_Water_Wall of Ice</t>
  </si>
  <si>
    <t>Act_r1_Water_Wild Strike</t>
  </si>
  <si>
    <t>Act_r2_Water_Crazed Bash</t>
  </si>
  <si>
    <t>Act_r1_Water_Crack Armor</t>
  </si>
  <si>
    <t>Act_r2_Water_Break Armor</t>
  </si>
  <si>
    <t>Act_r3_Water_Cracking Strike</t>
  </si>
  <si>
    <t>Act_r4_Water_Crushing Strike</t>
  </si>
  <si>
    <t>Act_r2_Dark_Longnight Kiss</t>
  </si>
  <si>
    <t>Act_r3_Dark_Longnight Embrace</t>
  </si>
  <si>
    <t>Act_r2_Dark_Flash Powder</t>
  </si>
  <si>
    <t>Act_r3_Dark_Flash Bang</t>
  </si>
  <si>
    <t>Act_r2_Dark_Spectral Essence</t>
  </si>
  <si>
    <t>Act_r3_Dark_Spectral Power</t>
  </si>
  <si>
    <t>Act_r2_Earth_Deepmoss Call</t>
  </si>
  <si>
    <t>Act_r3_Earth_Deepmoss Song</t>
  </si>
  <si>
    <t>Act_r2_Earth_Wall of Brambles</t>
  </si>
  <si>
    <t>Act_r3_Earth_Wall of Thorns</t>
  </si>
  <si>
    <t>Act_r2_Fire_Stun Grenade</t>
  </si>
  <si>
    <t>Act_r3_Fire_Fragment Grenade</t>
  </si>
  <si>
    <t>Act_r2_Fire_Flame Dancer</t>
  </si>
  <si>
    <t>Act_r3_Fire_Fire Spinner</t>
  </si>
  <si>
    <t>Act_r2_Fire_Kindling</t>
  </si>
  <si>
    <t>Act_r3_Fire_Firestarter</t>
  </si>
  <si>
    <t>Act_r2_Fire_Flaming Weapons</t>
  </si>
  <si>
    <t>Act_r3_Fire_Blazing Weapons</t>
  </si>
  <si>
    <t>Act_r2_Light_Hidden Strike</t>
  </si>
  <si>
    <t>Act_r3_Light_Backstab</t>
  </si>
  <si>
    <t>Act_r2_Light_Sunburn</t>
  </si>
  <si>
    <t>Act_r3_Light_Blister</t>
  </si>
  <si>
    <t>Act_r2_Water_Staggering Punch</t>
  </si>
  <si>
    <t>Act_r3_Water_Sneak Attack</t>
  </si>
  <si>
    <t>Act_r2_Water_Frozen Heart</t>
  </si>
  <si>
    <t>Act_r3_Water_Sherith's Will</t>
  </si>
  <si>
    <t>Act_r2_Dark_Fox Spirit</t>
  </si>
  <si>
    <t>Act_r3_Dark_Fox Soul</t>
  </si>
  <si>
    <t>Act_r3_Dark_Poison Web</t>
  </si>
  <si>
    <t>Act_r4_Dark_Venomous Web</t>
  </si>
  <si>
    <t>Act_r3_Dark_Lunic Drain</t>
  </si>
  <si>
    <t>Act_r4_Dark_Lunic Siphon</t>
  </si>
  <si>
    <t>Act_r2_Earth_Fox Spirit</t>
  </si>
  <si>
    <t>Act_r3_Earth_Fox Soul</t>
  </si>
  <si>
    <t>Act_r3_Earth_Startling Roar</t>
  </si>
  <si>
    <t>Act_r4_Earth_Fearsome Roar</t>
  </si>
  <si>
    <t>Act_r3_Earth_Gore</t>
  </si>
  <si>
    <t>Act_r4_Earth_Impale</t>
  </si>
  <si>
    <t>Act_r3_Fire_Fire Breath</t>
  </si>
  <si>
    <t>Act_r4_Fire_Flames of Dharmir</t>
  </si>
  <si>
    <t>Act_r5_Fire_Charred Flesh</t>
  </si>
  <si>
    <t>Act_r6_Fire_Immortal Flames</t>
  </si>
  <si>
    <t>Act_r2_Fire_Fox Spirit</t>
  </si>
  <si>
    <t>Act_r3_Fire_Fox Soul</t>
  </si>
  <si>
    <t>Act_r3_Fire_Vicious Bite</t>
  </si>
  <si>
    <t>Act_r4_Fire_Rend Flesh</t>
  </si>
  <si>
    <t>Act_r2_Light_Fox Spirit</t>
  </si>
  <si>
    <t>Act_r3_Light_Fox Soul</t>
  </si>
  <si>
    <t>Act_r3_Light_Derendel's Favor</t>
  </si>
  <si>
    <t>Act_r4_Light_Derendel's Charge</t>
  </si>
  <si>
    <t>Act_r3_Light_Wings of Wrath</t>
  </si>
  <si>
    <t>Act_r4_Light_Wings of Fury</t>
  </si>
  <si>
    <t>Act_r2_Water_Fox Spirit</t>
  </si>
  <si>
    <t>Act_r3_Water_Fox Soul</t>
  </si>
  <si>
    <t>Act_r3_Water_Axe of Gorn</t>
  </si>
  <si>
    <t>Act_r4_Water_Anger of Gorn</t>
  </si>
  <si>
    <t>Act_r3_Water_Siren Chant</t>
  </si>
  <si>
    <t>Act_r4_Water_Siren Song</t>
  </si>
  <si>
    <t>Act_r4_Dark_Nightmare Tendril</t>
  </si>
  <si>
    <t>Act_r4_Dark_Scythe</t>
  </si>
  <si>
    <t>Act_r5_Dark_Reap</t>
  </si>
  <si>
    <t>Act_r4_Dark_Shadow Pounce</t>
  </si>
  <si>
    <t>Act_r5_Dark_Shadow Maul</t>
  </si>
  <si>
    <t>Act_r4_Earth_Stunning Gaze</t>
  </si>
  <si>
    <t>Act_r5_Earth_Stone Gaze</t>
  </si>
  <si>
    <t>Act_r4_Earth_Rock Armor</t>
  </si>
  <si>
    <t>Act_r5_Earth_Earth Embrace</t>
  </si>
  <si>
    <t>Act_r4_Fire_Flame Gore</t>
  </si>
  <si>
    <t>Act_r4_Light_Derendel's Shield</t>
  </si>
  <si>
    <t>Act_r4_Light_Radiant Breath</t>
  </si>
  <si>
    <t>Act_r5_Light_Radiant Fury</t>
  </si>
  <si>
    <t>Act_r4_Water_Shield of Gorn</t>
  </si>
  <si>
    <t>Act_r4_Water_Cold Breath</t>
  </si>
  <si>
    <t>Act_r5_Water_Frozen Breath</t>
  </si>
  <si>
    <t>Act_r5_Water_Bonegrinder</t>
  </si>
  <si>
    <t>Act_r6_Light_Derendel's Chosen</t>
  </si>
  <si>
    <t>Act_r6_Water_Sherith's Might</t>
  </si>
  <si>
    <t>r3_Earth_Bard_e1</t>
  </si>
  <si>
    <t>r3_Earth_Bard_e2</t>
  </si>
  <si>
    <t>Max Rarity ID</t>
  </si>
  <si>
    <t>BaseRarity</t>
  </si>
  <si>
    <t>MaxRarity</t>
  </si>
  <si>
    <t>MaxEvo</t>
  </si>
  <si>
    <t>Ordric Dragonling</t>
  </si>
  <si>
    <t>Ordric Dragon</t>
  </si>
  <si>
    <t>Redeemer's Acolyte</t>
  </si>
  <si>
    <t>Lunia Abberation</t>
  </si>
  <si>
    <t>Longnight Djinn</t>
  </si>
  <si>
    <t>Karheln Scavenger</t>
  </si>
  <si>
    <t>Karheln Thief</t>
  </si>
  <si>
    <t>Ordric Scholar</t>
  </si>
  <si>
    <t>Ordric Monk</t>
  </si>
  <si>
    <t>Quetzl</t>
  </si>
  <si>
    <t>Yoran Hydra</t>
  </si>
  <si>
    <t>Yoran Hydraling</t>
  </si>
  <si>
    <t>Quetzl the Vicious</t>
  </si>
  <si>
    <t>Shadowlight Psychic</t>
  </si>
  <si>
    <t>Shadowlight Kinetic</t>
  </si>
  <si>
    <t>Shadowlight Psionic</t>
  </si>
  <si>
    <t>Ilodran Archer</t>
  </si>
  <si>
    <t>Ilodran Marksman</t>
  </si>
  <si>
    <t>Ilodran Sniper</t>
  </si>
  <si>
    <t>Ilodran Deadeye</t>
  </si>
  <si>
    <t>Shadowlight Vanguard</t>
  </si>
  <si>
    <t>Shadowlight Guard</t>
  </si>
  <si>
    <t>Yoran Shaman</t>
  </si>
  <si>
    <t>Yoran Shaman Elder</t>
  </si>
  <si>
    <t>Wren Bogs Trog</t>
  </si>
  <si>
    <t>Deepmoss Jaguar</t>
  </si>
  <si>
    <t>Powderhound</t>
  </si>
  <si>
    <t>Wreckless Powderhound</t>
  </si>
  <si>
    <t>Yoran Pests</t>
  </si>
  <si>
    <t>Yoran Swarmers</t>
  </si>
  <si>
    <t>Alteran Manderling</t>
  </si>
  <si>
    <t>Alteran Mander</t>
  </si>
  <si>
    <t>Arkenhold Troll</t>
  </si>
  <si>
    <t>Volcanic Golem</t>
  </si>
  <si>
    <t>Alteran Orc</t>
  </si>
  <si>
    <t>Alteran Orc Enforcer</t>
  </si>
  <si>
    <t>Arkenhold Stalker</t>
  </si>
  <si>
    <t>Arkenhold Huntress</t>
  </si>
  <si>
    <t>Flamebound Daughter</t>
  </si>
  <si>
    <t>Flamebound Maiden</t>
  </si>
  <si>
    <t>Flamebound Mistress</t>
  </si>
  <si>
    <t>Sharhein Healer</t>
  </si>
  <si>
    <t>Sharhein Cleric</t>
  </si>
  <si>
    <t>Sharhein Monk</t>
  </si>
  <si>
    <t>Stonesister</t>
  </si>
  <si>
    <t>Stonesister Elite</t>
  </si>
  <si>
    <t>Wavestrom Cutthroat</t>
  </si>
  <si>
    <t>Wavestrom Assassin</t>
  </si>
  <si>
    <t>Carmal Fiend</t>
  </si>
  <si>
    <t>Carmal Demon</t>
  </si>
  <si>
    <t>Urther Damned</t>
  </si>
  <si>
    <t>Urther Accursed</t>
  </si>
  <si>
    <t>Starcaller Warrior</t>
  </si>
  <si>
    <t>Starcaller Commando</t>
  </si>
  <si>
    <t>Bloodwing</t>
  </si>
  <si>
    <t>Bloodwing the Wretched</t>
  </si>
  <si>
    <t>Arkhend the Immortal</t>
  </si>
  <si>
    <t>Carmal Dragonling</t>
  </si>
  <si>
    <t>Yordra</t>
  </si>
  <si>
    <t>Yordra the Swift</t>
  </si>
  <si>
    <t>Urther Dragonling</t>
  </si>
  <si>
    <t>Urther Dragon</t>
  </si>
  <si>
    <t>Tarken</t>
  </si>
  <si>
    <t>Tarken the Frozen</t>
  </si>
  <si>
    <t>Shadowlight Brawler</t>
  </si>
  <si>
    <t>Shadowlight Bruiser</t>
  </si>
  <si>
    <t>Steel Sea Vagrant</t>
  </si>
  <si>
    <t>Steel Sea Vagabond</t>
  </si>
  <si>
    <t>Starhaven Attendant</t>
  </si>
  <si>
    <t>Starhaven Guardian</t>
  </si>
  <si>
    <t>Urther Terror</t>
  </si>
  <si>
    <t>Urther Nightmare</t>
  </si>
  <si>
    <t>Psadrian Healer</t>
  </si>
  <si>
    <t>Alteran Handmaiden</t>
  </si>
  <si>
    <t>Carmal Thunderback</t>
  </si>
  <si>
    <t>The Dagda</t>
  </si>
  <si>
    <t>Type Val</t>
  </si>
  <si>
    <t>Match Column</t>
  </si>
  <si>
    <t>Carmal Djinn</t>
  </si>
  <si>
    <t>"The protective blessings of Deepmoss suffer greatly the deeper beneath the surface we descend. Such was the lesson when my rogue Disciple Freya took a raiding party to Karheln."
The Book of Seed and Stone
-Prophet Minera</t>
  </si>
  <si>
    <t>"The sentries of Karheln eyes can see further in the dark than most, but tend to have weaker peripheral vision as a result. If you can get close enough, you can disarm them from the side."
The Sacred Art of Battle
- Glayelle Broadside</t>
  </si>
  <si>
    <t>"The Mirsk were fools to assume that the Karnish soldiers would fight poorly above ground. Though fortified behind the walls of Fort Altere, and outmatching the Karnish five-to-one, few survived the siege and resultant retreat to Arkenhold."
Rise and Fall of the Empires of Korelis
- Felice the Pious</t>
  </si>
  <si>
    <t>"In that Karnheln tavern I observed another outsider, an obviously wealthy merchant from Iildor, imploring the commander to trade him his mount. No matter the price named, the soldier rejected the exceedingly desperate offers. After pushing too far, that merchant left Karne light one hand."
Survey of the Low Peoples
- Tovar Farsight</t>
  </si>
  <si>
    <t>"One must take a life to give a life. For the shadow is cast by light, and all must balance. This is the basis of sacrifice and the heart of the Moonmother's song."
The Night Passages
- Moondaughter Karlin IV</t>
  </si>
  <si>
    <t>"The Karnish troops seemed reinvigorated too quickly after each skirmish. Holy Father discovered that in the night, their medics would take to the fields and steal the blood of the dying to fuel their hideous rites. Since then, we have learned to burn our dead to prevent such dark magic."
The Glorious History of Mirscend
- Sum Il Tek</t>
  </si>
  <si>
    <t>"Hospitals in Karheln function as places of worship. Their healers perform miracles to help patients get better, but a downturn in health is also seen as an a sign from their Moonmother to heal another. Unsurprisingly, these others were most often the rich and the holy."
Survey of the Low Peoples
-Tovar Farsight</t>
  </si>
  <si>
    <t>"The Karnish are a curious group, even for humans. They abhor the sunlight, and thus it falls on the lowest ranking of their males to scout the surface world during the day."
Survey of the Low Peoples
- Tovar Farsight</t>
  </si>
  <si>
    <t>"And from every family, the firstborn son shall be conscripted as a Ranger. His holy mission is to serve as the first line of defense against the daylight peoples."
The Night Passages
- Moondaughter Karlin IV</t>
  </si>
  <si>
    <t>"It is the holy duty of Mirsk Flamebound to recapture the sacred Hdari Forge, deep below the earth. We must cleanse our sanctuary of the ghastly apparitions that haunt it."
The Glorious History of Mirscend
- Sum Il Tek</t>
  </si>
  <si>
    <t>"The Fell Clan's engineers dug tunnels below the battlefield in an attempt to break the months long stalemate in the siege on Altera. Unfortunately for them, they broke ground into Karnish tunnel. The horrors that spilled out turned the tide of battle, but not in the direction hoped."
Rise and Fall of the Empires of Korelis
- Felice the Pious</t>
  </si>
  <si>
    <t>"Few realize that these apparitions are not spirits, but mages of the Longnight death cult, corrupted by exposure to unknown magics. I have longed to recover a crown from one of these mages to better study their transformation."
The Many Travels of Auriel Landstander
- Auriel Landstander</t>
  </si>
  <si>
    <t>"Even master tacticians have much to learn from the Yoran tribes. A quiet landscape may hide hundreds of warriors lying under the hot sands, using their robes as protection and camouflage."
The Sacred Art of Battle
- Glayelle Broadside</t>
  </si>
  <si>
    <t>"When I first saw them tie bells and shiny discs to their clothing, I thought it foolish. Only after traversing the great desert Yora for some time did I realize the sands shine and even jingle as the light touches every surface."
The Many Travels of Auriel Landstander
- Auriel Landstander</t>
  </si>
  <si>
    <t>"We teach the lost children the true ways in the deep thickets of Deepmoss. First we mark them, and if they survive, we grant them our precious gift."
The Book of Seed and Stone
- Prophet Minera</t>
  </si>
  <si>
    <t>"I came to learn that the healer's powers were not without sacrifice. A human life could only be spared with an equal sacrifice from the forest. They did not heal life so much as transfer its energy."
Survey of the Low Peoples
-Tovar Farsight</t>
  </si>
  <si>
    <t>"Skeptical at first, the Master Druid eventually believed my concocted backstory, and I passed as a follower of Minera. He then escorted me into the glade where the sacred autumnal ritual was about to begin."
The Many Travels of Auriel Landstander
-Auriel Landstander</t>
  </si>
  <si>
    <t>"The nobleman's daughter pulled open the window, inviting both breeze and whispers into her room. And so the young girl heard The Call. She ran from her house and towards the Deepmoss Forest, never stopping to look back."
Tales for Home and Hearth
- The Sisters Celene</t>
  </si>
  <si>
    <t>"As I wandered through the forest, the native children became a nuisance. They commanded the roots to grab at me, the ground to sink underneath me. Fortunate, then, that I was blessed with wings."
Survey of the Low Peoples
- Tovar Farsight</t>
  </si>
  <si>
    <t>"The moss-covered girl ran from Drosh, roots pushing her forward, branches moving out of the way. She turned to the sun and bloomed like a flower... her heart at one with the forest."
Ballian Folktale
-Drosh Wavestrom</t>
  </si>
  <si>
    <t>"The Ilodran crowd cheered on the gladiator Duremy. But his opponent, a massive, trained bear, swung its armored paw and cleaved him in two. It is despicable how little these surface dwellers value life."
Survey of the Low Peoples
- Tovar Farsight</t>
  </si>
  <si>
    <t>"Training grizzlies for The Great Games is a most venerated tradition in Iildor. Those master trainers who survive the ordeal are celebrated in taverns throughout the city, and some even live long enough to pass on their secrets to their unfortunate children."
Catalog of Magical Creatures
-Tarn Il Kit</t>
  </si>
  <si>
    <t>"They shall be the coals that burn, the spark that starts the flame. When our enemies see them marching, swords in hand, they shall know our wrath."
The Glorious History of Mirsk
- Sum Il Tek</t>
  </si>
  <si>
    <t>"The Knight's training regimen is the most strenuous of all Mirsk. After months of conditioning, these soldiers lose all sense of self, transforming into unfeeling killing machines."
Survey of the Low Peoples
-Tovar Farsight</t>
  </si>
  <si>
    <t>"Sherith was angry that day, and spat a boulder out the Steel Sea. Heat sapped all moisture from the rock and it shattered, revealing a man inside. This mindless hulk began its pilgrimage to Dharmir."
Ballian Folk Tale
-Drosh Wavestrom</t>
  </si>
  <si>
    <t>"The general stood in the back, his flaming halo inspiring terror in the Starkin. When he received his king's silent command and strode into battle, it was as if death itself had entered the fray."
The Night Passages
- Moonmother Karlin IV</t>
  </si>
  <si>
    <t>"Those Mirsk attuned to the ways of healing magic pledged their lives in service of their glorious God King. A most curious practice considering how this king was such an obviously flawed man."
Survey of the Low Peoples
- Tovar Farsight</t>
  </si>
  <si>
    <t>"Careful, the healing touch of the Mirsk Flamebound will burn as much as it soothes."
The Many Travels of Auriel Landstander
- Auriel Landstander</t>
  </si>
  <si>
    <t>"Despite the best efforts of His Holiness's most trusted healer, the curse of the Ballian invader could not be cured. It then fell upon my shoulders to lead Mirscend after Divine Father's passage to the Ashlands."
The Glorious History of Mirscend
- Sum Il Tek</t>
  </si>
  <si>
    <t>"Mirsk youth - men in particular - share an obsession with domesticating Varg. Simply collaring a beast pup is considered a test of masculinity."
Survey of the Low Peoples
-Tovar Farsight</t>
  </si>
  <si>
    <t>"The Mirsk spared no expense in training Varg for battle. During the invasion of Karne, Starcatcher Devorah learned the beast's ferociousness firsthand."
The Rise and Fall of the Empires of Korelis
- Felice the Pious</t>
  </si>
  <si>
    <t>"From a distance, Griffin pups look majestic. Cute even. Don't be fooled. Even a youngling can shred iron with razor sharp claws. Many have died thinking a creature this beautiful innocuous."
Catalog of Magical Creatures
- Tarn Il Kit</t>
  </si>
  <si>
    <t>"Drosh climbed the mountain, searching for any route to the Floating Cities. He spotted a Griffin resting high on a craggy peak and their eyes locked in kinship. Once it had lived a captive life among the Dren. But now it was a wild spirit, just like him."
Ballian Folk Tales
- Drosh Wavestrom</t>
  </si>
  <si>
    <t>"On a small island not far from Starhaven, I was witness to an astounding Dren ritual. There they built an impossible maze to test adolescent girls who wish to serve Starhaven. The one correct route is marked by Shadowlight. Only those who pass the test are trained as heralds."
The Many Travels of Auriel Landstander
-Auriel Landstander</t>
  </si>
  <si>
    <t>"Try as I might, even my incredible powers could not heal the ailing tree. In a moment of desperation, I relented to visiting Dren herald and allowed her to try her 'Shadowlight' magic. From that day on I always considered the people of the floating cities true friends."
The Book of Seed and Stone
- Prophet Minera</t>
  </si>
  <si>
    <t>"Twice per annum, elder Starhaven clergy cross the Floating Cities in search of new acolytes. A Dren girl as young as eight may be recruited if the proper aptitudes are displayed."
Rise and Fall of the Empires of Korelis
-Felice the Pious</t>
  </si>
  <si>
    <t>"I survived the fracas with the orcs, but was in a bad sort. How I wished that one of the Sisters from Starhaven was traveling with me. I was badly in need of their healing touch."
Survey of the Low Peoples
- Tovar Farsight</t>
  </si>
  <si>
    <t>"My power was mighty, no doubt. But if only I could learn the secrets of Shadowlight hoarded by the Dren priestesses, I thought, I would be peerless amongst man or Dren."
The Many Travels of Auriel Landstander
- Auriel Landstander</t>
  </si>
  <si>
    <t>"Upon my return to Derend, I was greeted by a battalion of young soldiers with bows drawn. Had I been gone so long as to be forgotten? Had the mistrust of the Low Worlds infected me in the eyes of my fellow Dren? Or had I merely returned to a more fastidious regime?"
Survey of the Low Peoples
-Tovar Farsight</t>
  </si>
  <si>
    <t>"It was at the hands of the Dren that the Warlord Crodus' hubris got the best of him. Their valkyries fight with have no formation, no unified front. They wing effortlessly through the skies, expelling deadly arrows in their wake. Crodus was always a vicious blowhard, but only the Dren were able to reveal this fact to the world."
Rise and Fall of the Empires of Korelis
- Felice the Pious</t>
  </si>
  <si>
    <t>"A Dren soldier's power lies not in her physical strength, but in her finesse. Thanks to the pairing of flight with rigorous training, she is prepared for battle in any environment. She is equally deadly in the precarious lava flows of Mirscend as the serpentine Deepmoss forest."
The Sacred Art of Battle
-Glayelle Broadside</t>
  </si>
  <si>
    <t>"The battalion's commander snickered meaningfully as she approached. She took me into her wings and we ripped into the skies. To where, I had no certain answer. This did not bode well..."
The Many Travels of Auriel Landstander
-Auriel Landstander</t>
  </si>
  <si>
    <t>"They would tie themselves to the icy rocks, letting the winds freeze their very blood. Those whom Gorn accepted would be revived with new life and great power."
Survey of the Low Peoples
-Tovar Farsight</t>
  </si>
  <si>
    <t>"I hid in the ruins, spying the Frostvein chant in an ancient Ballian tongue. After what seemed only a moment, I looked around to see three feet of snow blockading all escape. The wizard turned towards me, cackling."
The Many Travels of Auriel Landstander
-Auriel Landstander</t>
  </si>
  <si>
    <t>"The ice howled, the mountains trembled and the spirits bowed. The Frostvein strode upon the peak above Urther, its power growing with the snowfall. Sherith was displeased, her will intensifying the storm."
Ballian Folk Tales
- Drosh Wavestrom</t>
  </si>
  <si>
    <t>"Sherith guides the hand of her servants as they apply their warpaint. In each design, a man finds his true name. And in his name, a man finds his true purpose."
Ballian Folk Tale
- Drosh Wavestrom</t>
  </si>
  <si>
    <t>"Five thousand strong, the Ballian invaders sailed upon Mirscend. But they prayed to false gods, and fell before the awesome power of His Holiness Sum Il Ark."
The Glorious History of Mirscend
- Sum Il Tek</t>
  </si>
  <si>
    <t>"Only the most resourceful of the Ballian brigands could penetrate the frozen waters surrounding Sherith's city. Through their survival, they proved their devotion to Her will."
Rise and Fall of the Empires of Korelis
-Felice the Pious</t>
  </si>
  <si>
    <t>"Chained up in the pirate's encampment, I had a rare vantage point on their initiation ritual. Five recruits were thrown onto the rickety barge with only their hands for weapons. The last man standing was welcomed into the clan."
Survey of the Low Peoples
Tovar Farsight</t>
  </si>
  <si>
    <t>"The Ballian invaders butchered our village without regard to age or health. We had never seen these loathsome pirates before. The look in their eyes was clinical, unfeeling, as if they were merely pawns of the sea's bottomless rage."
The Book of Seed and Stone
-Prophet Minera</t>
  </si>
  <si>
    <t>"How was the island Urther formed? Sherith was angry with a great dragon and sent her champion Takros to slay it. Seven days and nights they were locked in endless combat, until the mighty warrior vanquished the beast. Its lifeless corpse crashed into the water and turned to stone."
Ballian Folk Tale
-Drosh Wavestrom</t>
  </si>
  <si>
    <t>"In our time of great need, a battalion of men pledged their eternal devotion to Moonmother. They fought to bring about Her cleansing of the Lands of Light. Though they died in service to Her will, they were rejected from the peace of the Longnight. Only when they rose again did these soldiers understand the depths of eternity."
The Night Passages
- Moondaughter Karlin IV</t>
  </si>
  <si>
    <t>"They fought without pity, killed without mercy and fell without screams. It did not matter how much the Mirsk felt they deserved victory, these forsaken spirits did not care for justice or virtue."
Rise and Fall of the Empires of Korelis
- Felice the Pious</t>
  </si>
  <si>
    <t>"A patriarchy rose up in Lunia and dared to challenge the natural order of Karnish society. Not only was this rebellion ground into dust by Starcatcher Devorah II, but legend is this family was eternally cursed. This curse being the source of the monstrous spiders of Lunia is unproven."
The Rise and Fall of the Empires of Korelis
- Felice the Pious</t>
  </si>
  <si>
    <t>"The web of Karne's underground cities adds great danger to Ilodran mining. Dig too far into the wrong passage and you risk letting loose some of the monsters that call their ruins home."
The Book of Seed and Stone
-Prophet Minera</t>
  </si>
  <si>
    <t>"The poor souls lost to the Wren Bogs spend their second life as nature's devoted protector."
Tales for Home and Hearth
- The Sisters Celene</t>
  </si>
  <si>
    <t>"King Iold asked the swamp 'Grant me safe passage, for we share a common enemy, and I have come to destroy him.' Lucky for Iold, the swamp obliged."
The Book of Seed and Stone
- Prophet Minera</t>
  </si>
  <si>
    <t>"The expense of hiring Fell Clan explosives experts was worth the pain inflicted on the Ballian invaders. His Holiness was wise to employ these mercenaries."
The Glorious History of Mirscend
- Sum Il Tek</t>
  </si>
  <si>
    <t>"Deployed at the appropriate choke point, the Fell Clan Sappers can wreak havoc upon any invading army. Unfortunately, their skill with explosives is matched only by their price."
The Sacred Art of Battle
- Glayelle Broadside</t>
  </si>
  <si>
    <t>"I saw a Mirsk dancer give a most alluring performance in a wayside Ilodran tavern. The humans were transfixed on her hips, but I watched her eyes. She scanned the crowd, stalking a predator. I was glad not to be her prey."
Survey of the Low Peoples
Tovar Farsight</t>
  </si>
  <si>
    <t>"The Ballian pirate was discovered in his quarters with his head caved in. Last seen drinking in Sharhein with a beautiful woman, his plans for the Arkenhold siege were nowhere to be found." 
Rise and Fall of the Empires of Korelis
- Felice the Pious</t>
  </si>
  <si>
    <t>"The Flameguard are relentless in their service to their king. So much so that many return from the Ashlands to continue their mission even in death."
The Glorious History of Mirscend
- Sum Il Tek</t>
  </si>
  <si>
    <t>"To see them is to believe. Once his body guards, these restless spirits obey the will of their king from beyond the grasp of death."
Survey of the Low Peoples
- Tovar Farsight</t>
  </si>
  <si>
    <t>"The door disintegrated into ash, and Toval knew his time had come. As the flesh began to melt off his face, Toval had time for one final thought. 'I never should have betrayed my king.'"
Tale of Home and Hearth
- The Sister Celene</t>
  </si>
  <si>
    <t>"Most of my time amongst the Low Peoples is quite lonely. However, I am sometimes befriended by the occasional flightless Dren, sent here to do Starhaven's bidding." 
Survey of the Low Peoples
- Tovar Farsight</t>
  </si>
  <si>
    <t>"As a child, I witnessed a great lesson about foreigners from my father, the most holy Sum Il Ark. When a Dren envoy came to court, father acted welcoming as a mere ploy. Upon deciding he was a foe in friend's garb, the Dren was tortured for information and executed."
The Glorious History of Mirscend
- Sum Il Tek</t>
  </si>
  <si>
    <t>"On a visit to Staj Harbor, I learned an important lesson about drinking with dwarven mercenaries: they will fight with you - or for you - depending on how quickly you open your wallet."
Survey of the Low Peoples
- Tovar Farsight</t>
  </si>
  <si>
    <t>"Although I trusted the authenticity of the peddler's relics, my gut told me not to arrive at his the trading point alone. I invested in some dwarven mercenaries to ensure I would return with both the statue and my bones intact."
The Many Travels of Auriel Landstander
-Auriel Landstander</t>
  </si>
  <si>
    <t>"From the portside, the brigands spotted a Nyad dancing on the waves, glistening like Sherith herself. These weak minded fools dove into the sea, one by one, until I was the only man left on the vessel." 
Ballian Folk Tale
-Drosh Wavestrom</t>
  </si>
  <si>
    <t>"Subterfuge can be used to even the odds against an otherwise superior foe. Take, for example, the Steel Sea gambit. The clever Tarkos led the Ilodran forces towards the water, knowing they would be entranced by the congregated Sirens."
The Sacred Art of Battle
-Glayelle Broadside</t>
  </si>
  <si>
    <t>"A branch falls off the tree, a stone rolls down a hill. Many of us journey far but return to Iildor renewed with faith in the King. Some few fade into the night, never to see embrace the sun except to sow seeds of destruction."
The Book of Seed and Stone
-Prophet Minera</t>
  </si>
  <si>
    <t>"Some surface dwellers relinquish their ways, allowing darkness and wisdom of the Moonmother to fuel them. Their spells cast a shadow, a shadow that no light can penetrate. One does not need to be Karnish born to tap into the Longnight."
The Night Passages
- Moondaughter Karlin IV</t>
  </si>
  <si>
    <t>"While drinking Karne, I inquired about a guide to the ruins of Lunia and could find no takers, regardless of price. The Karnish whisper of spirits who perish in light, barred forever from the Longnight's embrace, doomed to haunt these crumbling ruins."
Surveys of the Low Peoples
- Tovar Farsight</t>
  </si>
  <si>
    <t>"If one of your Sisters perishes in the Lands of Light, it is your sacred duty to retrieve her body and return it to Karne where it belongs. To die in daylight is to risk an eternity of torment, refused from the Longnight, forever haunting the lands you once called home."
The Night Passages
-Moondaughter Karlin IV</t>
  </si>
  <si>
    <t>"Before we found our home, our people walked across the plains for some twenty moons. The land was unkind. Rocks crush entire clans, roots run deep underground and that which is below... can rise."
The Night Passages
- Moondaughter Karlin IV</t>
  </si>
  <si>
    <t>"As soon as I felt the earth tremble, I knew I was in trouble. I prepared a few choice spells as I watched the boulders begin to glow and then... assemble. I would not be taken down without a fight."
The Many Travels of Auriel Landstander
- Auriel Landstander</t>
  </si>
  <si>
    <t>"For my daughters could hear the song of the forest itself. And through song, they grew mighty. And through song, they transformed."
The Book of Seed and Stone
- Prophet Minera</t>
  </si>
  <si>
    <t>"No matter how I listened, I could hear only the rustling of leaves in the wind. But then the Songstress opened her mouth. And in that moment I learned to respect the forest."
The Many Travels of Auriel Landstander
- Auriel Landstander</t>
  </si>
  <si>
    <t>"At birth, mothers drop their dragonlings into the mouth of Dharmir. Only those who withstand the volcano's seering embrace are allowed to mature."
Catalog of Magical Creatures
-Tarn Il Kit</t>
  </si>
  <si>
    <t>"Few humans who face a Dharmir Dragon survive the encounter, save those with heat resistant shielding or extreme luck."
The Sacred Art of Battle
-Glayelle Broadside</t>
  </si>
  <si>
    <t>"As with all Kings of Mirscend, after his human form perished, Sum Il Ark's spirit was reborn in a great dragon. Should you see Arkhend, sing his praise as he bathes you in holy fire." 
The Glorious History of Mirscend 
- Sum Il Tek</t>
  </si>
  <si>
    <t>"Sum Il Ark's wisdom and power have no end, for he is Immortal. He has become one with the flame, and none shall stop him." 
The Glorious History of Mirscend 
- Sum Il Tek</t>
  </si>
  <si>
    <t>"Before Sum Il Ark, before the Ballian warlords, Mirscend was united in its worship to the fire god Altera. No matter how he tries, the current Mirsk dictator cannot extinguish devotion to this old god."
The Many Travels of Auriel Landstander
- Auriel Landstander</t>
  </si>
  <si>
    <t>"Those heretical worshipers of the false god Altera shall be crushed, their flames extinguished by my divine might."
The Glorious History of Mirscend
- Sum Il Tek</t>
  </si>
  <si>
    <t>"Unlike most humans, magically attuned Dren have an equal appreciation for the magical and martial arts."
The Many Travels of Auriel Landstander
- Auriel Landstander</t>
  </si>
  <si>
    <t>"Due to their lower standing in Dren society, the male of the species find the mating season to be quite difficult. Especially as they age. Sometimes it is a wonder how the Sky people can keep their population in balance."
Catalog of Magical Creatures
- Tarn Il Kit</t>
  </si>
  <si>
    <t>"A Sharhein clan is a force to be feared. A Sharhein clan with a Frostvein at its head is a force to be respected."
The Sacred Art of Battle
- Glayelle Broadside</t>
  </si>
  <si>
    <t>"They drank from the fountain of Sherith herself, and their blood turned to ice. From that day till the last day, they will work to bring about The Destroyer's divine mission."
Ballian Folk Tale
- Drosh Wavestrom</t>
  </si>
  <si>
    <t>"The miners speak of several tell-tale signs that crawlers are near. The rumbling of the earth is obvious, but less so the faint noxious fume. The smell is presumed to be the digested remains of careless men."
Catalog of Magical Creatures
- Tarn Il Kit</t>
  </si>
  <si>
    <t>"He could hear the darkness, slowly and steadily, breathing in menace. A figure emerged from the shadows, a son of Moonmother, death incarnate. Its mere visage froze the once dauntless warrior to her very core."
Tales for Home and Hearth
- The Sisters Celene</t>
  </si>
  <si>
    <t>"The Revenant's scythe possessed untold power, an incredible tool to study. But even with all my charm, I could never convince a mercenary to collect such a bounty. A man can dream, but some dreams are foolish even for me."
The Many Travels of Auriel Landstander
- Auriel Landstander</t>
  </si>
  <si>
    <t>"Before exploring Karnish caves, Ilodran children ought remember the story of Himble and Gren, lest they wind up as dinner for a Nightstalker brood."
Tales for Home and Hearth
- The Sisters Celene</t>
  </si>
  <si>
    <t>"Few who see a full grown Nightstalker live to tell the tale. My depiction of this beautiful, six armed dragon is stitched together from many a tavern tale."
Catalog of Magical Creatures
- Tarn Il Kit</t>
  </si>
  <si>
    <t>"It was King Iold who first used Basilisk eggs as weapons, his agents smuggling them into enemy strongholds. He would lay siege to the cities, trapping its inhabitants until the Spawnlings emerged, ripping their way out of the fortifications like a second shell."
The Book of Seed and Stone
- Prophet Minera</t>
  </si>
  <si>
    <t>"When the mature Basilisk emerges from its molt, the hind legs are still attached. No one knows what compels the creature to devour its own legs. The screams can be heard from towns away, warning Ilodrans to keep their distance."
Catalog of Magical Creatures
- Tarn Il Kit</t>
  </si>
  <si>
    <t>"Orcs are dangerous in the wild and deadly on the battlefield. Many a fool has perished attempting to rally Orc clans to a cause. But they care little for human affairs."
The Rise and Fall of the Empires of Korelis
- Felice the Pious</t>
  </si>
  <si>
    <t>"Do not be fooled. The smarter Orcs speak many tongues, including the songs of the forest and the languages of men. Forest spirits teach them the ways of the earth and how to protect their lands."
The Book of Seed and Stone
- Prophet Minera</t>
  </si>
  <si>
    <t>"With a rock-encrusted hide and veins boiling with lava, the Tusk calls the dark recesses of Dharmir home. This predator thrives where most would struggle to breathe."
Catalog of Magical Creatures
- Tarn Il Kit</t>
  </si>
  <si>
    <t>"Legend tells that Derendel undertook many bold experiments in his quest to create the perfect being. The Vritra was one such creature. Although it did not fulfill his dreams, the Vritra proved a steadfast companion and protector to the Dren."
Catalog of Magical Creatures
- Tarn Il Kit</t>
  </si>
  <si>
    <t>"The Biclops opened both mouths, bellowing in disgusting harmony. As he charged, all I could think about was how I wished I had one of Starhaven's Vritras by my side to protect me."
Survey of the Low Peoples
- Tovar Farsight</t>
  </si>
  <si>
    <t>"It is not just the Dren who live in the Floating Cities. Many of Derend's inhabitants, such as the half-man, half-bird Garuda, are fabled to be creations of Derendel. They say he gave birth to many creatures in his quest to create the perfect being."
Catalog of Magical Creatures
- Tarn Il Kit</t>
  </si>
  <si>
    <t>"I was but a boy the first time I made it into the Floating Cities to visit the temple at Starhaven. I'll never forget looking up from the courtyard to see a Garuda, soaring through the skies, chasing a Griffin Pup for supper."
The Many Travels of Auriel Landstander
- Auriel Landstander</t>
  </si>
  <si>
    <t>"Entranced, Derendel asked the Kinnara to be his bride. But she declined the Great Tinker's request. More than anything, the Kinnara wished to be free. She would belong to no man."
Tales for Home and Hearth
- The Sisters Celene</t>
  </si>
  <si>
    <t>"I was woken from my nap by a thunderous crack. Sailors leapt from their bunks screaming. I turned and saw a monstrous crab's claw, wide as my head, punch through the hull, water pouring in behind it."
The Many Travels of Auriel Landstander
-Auriel Landstander</t>
  </si>
  <si>
    <t>"And Gorn rose from the waters, dripping wet. From each droplet that fell into dirt an orc was born, formed to drown the world in blood, preparing the way for the Great Flood."
Ballian Folk Tale
-Drosh Wavestrom</t>
  </si>
  <si>
    <t>"Derendel would have admired the ingenuity of these seafaring orcs, laying rocky traps in the shoals to sink passing ships. One would not expect such ingenuity from the hulking giants."
Survey of the Low Peoples
-Tovar Farsight</t>
  </si>
  <si>
    <t>"Only after losing our bet did the Sharhein beastmaster teach me a secret. An adolescent serpent sees only heat. When hunting for serpents, one should cover their body head-to-toe in mud to avoid detection."
The Many Travels of Auriel Landstander
-Auriel Landstander</t>
  </si>
  <si>
    <t>"The Sharhein pursuers thought Drosh trapped by the cliff's edge. But the wiley adventurer raised a stolen trumpet to his lips. A mighty roar echoed back, and Drosh leapt onto a Warbeast's back."
Ballian Folk Tale
- Drosh Wavestrom</t>
  </si>
  <si>
    <t>"Their armies depleted, the two warring brothers finally met on the field of battle. Equally matched in speed and skill, they died simultaneously at each other's hand. As punishment for such recklessness, Gorn cursed the brothers in death. And they were reborn, bonded in form for eternity."
Ballian Folk Tale
- Drosh Wavestrom</t>
  </si>
  <si>
    <t>"Songs praise tell of men who singlehandedly change the course of a battle, but history rarely lives up to legend. In the case of the Battle at Mount Jesk, the legend barely does history justice. That day, an invasion was thwarted by the ferocity of a single Dren champion."
Rise and Fall of the Empires of Korelis
- Felice the Pious</t>
  </si>
  <si>
    <t>"The ship swayed back and forth. We could see nothing in this mist. I heard a soft laugh and saw a silhouette racing through the fog. Then the screams. The witch flung the sailors about with her magic, her glee intensified by their struggle."
Tales for Home and Hearth
- The Sisters Celene</t>
  </si>
  <si>
    <t>"The young Fennec whipped its tail, trailing smoke through the abandoned tunnels. Edwin wondered where the spirit led him. The fox stopped to lap from a pool, and on the far side Edwin spotted a family of ghosts shuffling along the rocks, chanting his name. It was a reunion years in the making."
Tales for Home and Hearth
-The Sisters Celene</t>
  </si>
  <si>
    <t>"I ran as fast as I could through the haunted ruins, every rock reaching out to catch my ankle. The monstrous arachnids were gaining. And at my moment of greatest need, my earlier kindness was repaid. The wounded Fennec appeared. The arachnids stopped in their tracks, silently, hypnotized by the spirit."
The Many Travels of Auriel Landstander
-Auriel Landstander</t>
  </si>
  <si>
    <t>"Cyrele fell to the sands and closed her eyes, conceding to death. But as she waited impatiently for the end, she felt a wetness lick her cheek. She opened her eyes to a Fennec pup, her thirst quenched and her spirit renewed." 
Tales for Home and Hearth
- The Sisters Celene</t>
  </si>
  <si>
    <t>"As a child, my husband always had a Fennec in tow. They would play every morning, chasing each other through the forest or splashing in mud. This is how he saw the world, as an innocent would see the dawn."
The Book of Seed and Stone
- Prophet Minera</t>
  </si>
  <si>
    <t>"His Holiness held the ball of fire in his hand and it unveiled its true form: a holy Fennec composed of flame and fur. The newborn pup bowed to my father, as all nature should."
The Glorious History of Mirscend
- Sum Il Tek</t>
  </si>
  <si>
    <t>"The earliest Fennec remains were unearthed in the desert Yora. Studious Magi deduce that after the deadly Western Drought, the Yoran pack settled near Dharmir, comforted by the high temperatures to which they had adapted."
Catalog of Magical Creatures
-Tarn Il Kit</t>
  </si>
  <si>
    <t>"The Starhaven breed of Fennecs enjoy the gift of flight from the moment of birth. It is a rare and beautiful sight to witness a pup open its eyes for the first time and immediately take to the skies."
Catalog of Magical Creatures
- Tarn Il Kit</t>
  </si>
  <si>
    <t>"In a Fennec's presence, human senses are overwhelmed. Some report experiencing all emotions at once, literally blinded by unbridled potential. Shadowlight is presumed to be in effect, but further study is needed to separate truth from lie."
Catalog of Magical Creatures
- Tarn Il Kit</t>
  </si>
  <si>
    <t>"When lost in a snowstorm, Ballian children will cry out in prayer, hoping a Fennec would answer with mercy to show them the way home."
Catalog of Magical Creatures
- Tarn Il Kit</t>
  </si>
  <si>
    <t>"Succumbing to the call of the riptide, Drosh thought himself a dead man. But Gorn was benevolent that day, and send a Fennec spirit to pull him ashore."
Ballian Folk Tale
- Drosh Wavestrom</t>
  </si>
  <si>
    <t>"Confined to the lowest rungs of Karne's matriarchal society, it is no wonder so many of their men take to thieving in the world above."
Survey of the Low Peoples
- Tovar Farsight</t>
  </si>
  <si>
    <t>"Though her incursion to Karne foolish, my rogue Disciple Freya's heart was in the right place. She wished to protect the farmers of Ilodran so plagued by the cave people's thieving scavengers."
The Book of Seed and Stone
- Prophet Minera</t>
  </si>
  <si>
    <t>"In addition to his regular army, the King of Mirscend was known to employ a battalion of skilled special operatives to bribe, coerce and assassinate in order to maintain his stranglehold on power."
The Rise and Fall of the Empires of Korelis
- Felice the Pious</t>
  </si>
  <si>
    <t>"From the moment I entered Arkenhold, I could tell there were eyes on me. My hunter was quite skilled at keeping herself camouflaged in the city, or she would have been for any human prey."
Survey of the Low Peoples
- Tovar Farsight</t>
  </si>
  <si>
    <t>"Any daughter of Mirscend who shows an aptitude for pyromancy shall be bound in service to their King."
The Glorious History of Mirscend
- Sum Il Tek</t>
  </si>
  <si>
    <t>"I saw the mother gnash and wail as the Flameguard escorted her young daughter away. Despite the King's propaganda of the sanctity of service, the common people know that it is a life of suffering."
Survey of the Low Peoples
- Tovar Farsight</t>
  </si>
  <si>
    <t>"The pyromancers of Mirscend are hypnotic, seductive, just as the flames that burn inside them. And just as the flames, they cannot be tamed. Doesn't stop me from trying, though."
The Many Adventures of Auriel Landstander
- Auriel Landstander</t>
  </si>
  <si>
    <t>"'I thought all Dren had wings,' I blurted out. 'Simple human.' she replied 'one versed in the ways of Shadowlight has no need for wings.'"
The Many Adventures of Auriel Landstander
- Auriel Landstander</t>
  </si>
  <si>
    <t>"The mountainous Mirsk champion, heavily plated, rode out to meet the lightly armored Dren. He strode towards his prey, confident at first, until he found himself unable to breath, choked by the leather straps affixing his armor. With this decisive loss, the Mirsk invading force turned tail, fleeing the Carmal Mountain Pass."
Rise and Fall of the Empires of Korelis
- Felice the Pious</t>
  </si>
  <si>
    <t>"At the request of Starhaven, I escorted one of their most powerful mages to negotiate with Minera. I was there to ensure that cool heads prevailed in this diplomatic mission. We thought it best to leave the forest... in tact."
Survey of the Low Peoples
- Tovar Farsight</t>
  </si>
  <si>
    <t>"I asked the Ballian why he, a man devoted to bringing about his god Sherith's great cleansing, would spend his life as a healer. 'Because it is my place,' was his reply."
Survey of the Low Peoples
- Tovar Farsight</t>
  </si>
  <si>
    <t>"'It is not that we can see the future,' the cleric revealed, 'it is more that we are mere fish, living our ignorant life below the waters, and Sherith deems fit to show us glimpses of the world above the waves.'"
The Many Adventures of Auriel Landstander
- Auriel Landstander</t>
  </si>
  <si>
    <t>"The great monks of Sharhein worship Husband and Wife equally. With one hand, Sherith's hand, they wield the power to destroy. With the other, Gorn's hand, they wield the power to heal."
Ballian Folk Tale
- Drosh Wavestrom</t>
  </si>
  <si>
    <t>"Trying to amuse his tavern mates, the archer thought it funny to fire an arrow a blind wanderer's ear. Imagine his surprise then, when I snatched that arrow from out the air."
Survey of the Low Peoples
- Tovar Farsight</t>
  </si>
  <si>
    <t>"The Ilodran people have a long, proud tradition of archery. It was their marksmen that formed the backbone of my King Iold's army. It was by their quiver he was able to unite the land and end the 500 Years War."
The Book of Seed and Stone
- Prophet Minera</t>
  </si>
  <si>
    <t>"The most dangerous archers in all of Korelis are undoubtedly the riders of Iildor. Practically trained from birth, they have the rare ability to loose an arrow at the moment all four horses hooves are off the ground. This is the moment of greatest stability."
The Sacred Art of Battle
- Glayelle Broadside</t>
  </si>
  <si>
    <t>"All four of the Rebel Kings failed to learn a single lesson. If the horsebound archers or Iildor turn tail and retreat, do now pursue the in your bloodlust. For in your moment of presumed victory, they shall blot out the sun with a rain of arrows."
Rise and Fall of the Empires of Korelis
- Felice the Pious</t>
  </si>
  <si>
    <t>"The Stonesister sect has removed themselves from mainstream dwarven society. They have no family, no country, no property. They devote their lives to most holy battle."
Rise and Fall of the Empires of Korelis
- Felice the Pious</t>
  </si>
  <si>
    <t>"The Stonesisters are a mercenary clan unlike any other. Many seek to employ their assistance in battle, but with each petition comes a test of a religious nature. Only those who meet the approval of some unknown dwarven god are fit for their aid."
The Sacred Art of Battle
- Glayelle Broadside</t>
  </si>
  <si>
    <t>"Flightless Dren can find on the battlefield the respect withheld from them in polite society."
The Sacred Art of Battle
- Glayelle Broadside</t>
  </si>
  <si>
    <t>"The Ballian invasion of Mirscend by the Warlord Crodus is often blamed on the assassination of his son by unknown Mirsk forces. However, I believe it was the work of a sole Dren that kicked off this brutal conflict at Starhaven's request."
Rise and Fall of the Empires of Korelis
- Felice the Pious</t>
  </si>
  <si>
    <t>"Her knives were sharp, true. But the foreigner's dazzling looks were the deadliest tool in her arsenal."
The Many Adventurers of Auriel Landstander
- Auriel Landstander</t>
  </si>
  <si>
    <t>"If there is one lesson for great men to learn from history, it is that lust will get you killed."
Rise and Fall of the Empires of Korelis
- Felice the Pious</t>
  </si>
  <si>
    <t>"On my return journey to the Floating Cities, I came across a band of Ilodran warriors who had been ravaged by dragonlings. They were burying their dead in a mass grave, armor and all. I warned them it would be best to melt down the metal and bring it with them, lest they wanted more dead before nightfall."
Survey of the Low Peoples
- Tovar Farsight</t>
  </si>
  <si>
    <t>"I wished to study the spirits of Mount Carmal first hand. So I brought with me some metal and other detritus for a spirit to inhabit. What I learned formed the basis of my famous Thunderstaff."
The Many Adventures of Auriel Landstander
- Auriel Landstander</t>
  </si>
  <si>
    <t>"One, two, five of these damned souls can be easily escaped. But open up a tomb and find twenty of them? Pray to your god for a miracle."
Catalog of Magical Creatures
- Tarn Il Kit</t>
  </si>
  <si>
    <t>"Henk and Drean escaped the Cursed Isle by the very skin of their teeth. Had it not been for their formidable bodyguard, the bumbling brothers would have joined the ranks of the accursed. Instead, they left Urther rich in treasures and tales of adventure."
Tales for Hearth and Home
- The Sisters Celene</t>
  </si>
  <si>
    <t>"The greatest daughters of Karne shall be Starcallers. Moonmother shall teach them the lethal secrets of the night sky."
The Night Passages
- Moondaughter Karlin IV</t>
  </si>
  <si>
    <t>"How was it that Starcaller Devorah and her battalion, only 50 strong, could stop a full scale Mirsk invasion? With no living witnesses or survivors among the Karnish, we have but rumor and hearsay to tease apart the truth."
The Sacred Art of Battle
- Glayelle Broadside</t>
  </si>
  <si>
    <t>"The nests these deadly pests hide beneath the sands of Yora. Stepping on one can unleash a swarm of these vicious little fairies that few men survive."
Catalog of Magical Creatures
- Tarn Il Kit</t>
  </si>
  <si>
    <t>"My wiley King Iold was truly a genious when it came to siege tactics. Who else would think to use the nests of deadly Yoran fairies as a bomb to be hurled over fortress walls?"
The Book of Seed and Stone
- Prophet Minera</t>
  </si>
  <si>
    <t>"The great underground lake outside Ordric is a beautiful place. Dangerous, but beautiful. There you can find the spawning ground of a rare breed of dragon."
Catalog of Magical Creatures
- Tarn Il Kit</t>
  </si>
  <si>
    <t>"The Karnish aristocracy consider Ordric Dragon eggs to be the peak of luxury. Their high price is matched only by the foolishness of those who would venture into Ordric caves during breeding season to steal these eggs."
Survey of the Low Peoples
- Tovar Farsight</t>
  </si>
  <si>
    <t>"The Karnish worship the ancient dragon Bloodwing, who calls the caverns outside Ordric its home. They believe she is a pet of Moonmother, and is singular in her ability to travel back and forth from the 'Longnight.'"
Catalog of Magical Creatures
- Tarn Il Kit</t>
  </si>
  <si>
    <t>"Her holy mission accomplished, Moonmother sent her vassal Bloodwing to the wounded Starcaller. It reached out its wing, and fighting all instinct, Devorah took its claw in her hand. The two vanished into the Longnight, from where only one would return."
The Night Passages
- Moondaughter Karlin IV</t>
  </si>
  <si>
    <t>"The poisoners of Yora harvest hydra's venom for use in their most vicious weapon coatings. Lucky for them, a young hydraling is a much easier target from which to extract the deadly liquid."
The Sacred Art of Battle
- Glayelle Broadside</t>
  </si>
  <si>
    <t>"If, when crossing the desert Yora, you see the telltale signs of the many headed hydra, pray that it is a mirage. If not, pray that your steed is fast."
Catalog of Magical Creatures
- Tarn Il Kit</t>
  </si>
  <si>
    <t>"My eldest brother Elthor was a formidable wizard. It is a tragedy that he ran into the vicious beast Quetzl as he journeyed to Iildor for Prophet Minera's wedding. I never did get revenge on that dragon."
The Many Adventures of Auriel Landstander
- Auriel Landstander</t>
  </si>
  <si>
    <t>"Sherith sent her mightiest warrior, Takros, to slay mighty dragon that plagued her so. The great Former of Urther was no match for the many headed hydra. He gave his life to cut its number of heads down from five to three."
Ballian Folk Tale
- Drosh Wavestrom</t>
  </si>
  <si>
    <t>"On the path to Light Bridge, my companions and I were woken by the repeated crack of thunder. They feared a massive storm was on its way, but I assured them it was just the sound of Carmal Mountain's dragonlings hatching from their eggs."
The Many Adventures of Auriel Landstander
- Auriel Landstander</t>
  </si>
  <si>
    <t>Carmal Dragon</t>
  </si>
  <si>
    <t>"It is not just the dragons of Mirscend that obey your King's command. On a recent hunting trip, I conscripted a Dragon on Mount Carmal. He relinquished his secrets to me, and I learned to ride the lightning."
The Glorious History of Mirscend
- Sum Il Tek</t>
  </si>
  <si>
    <t>"That night, we sat around the campfire and traded stories. I had Deepmoss's great Prophet in stitches with the tale of how Derend taught the orphaned dragon Yordra to fly."
Survey of the Low Peoples
- Tovar Farsight</t>
  </si>
  <si>
    <t>"On Mount Carmal, the veritable queen of dragons is called Yordra the Swift by the Dren. They say she can transform into lightning and travel through the skies faster than any creature in Korelis."
Catalog of Magical Creatures
- Tarn Il Kit</t>
  </si>
  <si>
    <t>"Drawn from my Divine Right, I wield the power of dragons in a way that no man can. That is why the hilt of my great mace is forged of Urther Dragon's bones, for only I am fit to harness its might."
The Glorious History of Mirscend
- Sum Il Tek</t>
  </si>
  <si>
    <t>"The dragons of Urther are notoriously long lived. Their bones, stronger than steel and lighter than willow, are a highly sought after material for use in weapon crafting. The only thing more difficult than acquiring the dragonbone is finding a smith knowledgeable in its shaping."
Catalog of Magical Creatures
- Tarn Il Kit</t>
  </si>
  <si>
    <t>"When her favored champion Tarkos was slain, Sherith was beside herself with rage. She battered the coasts of Ballia with tsunamis. Wishing to quell her anger, her husband Gorn gave new life to her champion. And thus he was reborn as the great dragon, Tarken."
Ballian Folk Tale
- Drosh Wavestrom</t>
  </si>
  <si>
    <t>"Tarken nests on the peaks of the cursed island Urther, which was formed from the carcass of a great dragon slain at his hand. From his nest, Tarken reminisces on his many great battles, as well as his lost humanity."
Ballian Folk Tale
- Drosh Wavestrom</t>
  </si>
  <si>
    <t>"The great temple at Ordric has a special connection to the Longnight. It is a most holy duty to devote one's life to learn the death lands' mysteries."
The Night Passages
- Moondaughter Karlin IV</t>
  </si>
  <si>
    <t>"Although they allowed me to visit the temple and read their tomes, I still cannot decipher if the Karnish peoples' 'Longnight' is actually the realm beyond death, or just another religious ruse to help control the common people." 
The Many Adventures of Auriel Landstander
- Auriel Landstander</t>
  </si>
  <si>
    <t>"Hydra and Basilisk venoms are substances that kill most with the slightest exposure. But the shamans of Yora, who use these substances as aids in their rituals, become immune to their toxic effects."
Catalog of Magical Creatures
- Tarn Il Kit</t>
  </si>
  <si>
    <t>"At my moment of need, I turned to the master vision weaver of Yora. This Shaman guided me through a journey which revealed that my fate was the fate of Iildor itself."
The Book of Seed and Stone
- Prophet Minera</t>
  </si>
  <si>
    <t>"My eldest brother learned the fatal lesson of drinking with a Powderhound first hand. After hours of drink, if one offers you a blackpowder surprise, you best know the limits of the human stomach."
The Glorious History of Mirscend
- Sum Il Tek</t>
  </si>
  <si>
    <t>"The Powderhounds are driven by a lust for fire that cannot be quenched. Though I admire their skill with fire and explosives, I greatly fear every moment spent in their company."
The Many Adventures of Auriel Landstander
- Auriel Landstander</t>
  </si>
  <si>
    <t>"A soldier's instincts will tell them that the heavily armored Starblade is the deadliest Dren to engage in combat. But it is the Dren who shows up with no armor and no weapon that one should fear the most."
The Sacred Art of Battle
- Glayelle Broadside</t>
  </si>
  <si>
    <t>"'So you think you're a powerful mage, do you?' she asked flirtatiously. 'Hit me with your best shot. I dare you.' At first I launched a feint, just to make sure she wasn't overconfident. But when the unarmored Dren shrugged off one of my more powerful spells, my interest was piqued."
The Many Adventures of Auriel Landstander
- Auriel Landstander</t>
  </si>
  <si>
    <t>"I had hired a dwarven mage to escort me out to a vantage point from which I could safely study the Nyad nest. Fortunately, he met me before sunrise, as demanded by our contract. Unfortunately, he showed up... well lubricated. Even for a dwarf."
Catalog of Magical Creatures
- Tarn Il Kit</t>
  </si>
  <si>
    <t>"Cognizant of the threat that Nightmares posed, I questioned my hunting companion's mental state. 'Don't think the problem is that I'm drunk. Think the problem is that you're not drunk enough.' He whizzed off towards the deadly apparition, leaving me no choice but to follow."
The Many Adventures of Auriel Landstander
- Auriel Landstander</t>
  </si>
  <si>
    <t>"In some ways, Orcish society in the Alteran hills is more advanced than our own. When a tribal chief dies, candidates are nominated by the votes of all orcish men and women. However, these nominees then fight to the death for the role of chief. Still, it is more representation than most commoners get in Mirscend."
Catalog of Magical Creatures
- Tarn Il Kit</t>
  </si>
  <si>
    <t>"My time living among the the orc tribes of the Alteran hills was a truly enlightening experience. I had to deal with constant threats of being eaten for dinner, of course, but I do not think orcs actually enjoy the taste of human flesh."
Catalog of Magical Creatures
- Tarn Il Kit</t>
  </si>
  <si>
    <t>"The great cats of Deepmoss forest are one of its most deadly predators. Thanks to its remarkable camouflage, a torn jugular is often the first sign of the jaguar's presence."
Catalog of Magical Creatures
- Tarn Il Kit</t>
  </si>
  <si>
    <t>"In an Arkenhold market, I came across a peddler of magical wares claiming to have Manderling spike powder. He claimed that mixing with wine and imbibing the powder could restore virility to any man. I knew right away he was a charlatan and a fool."
The Many Adventures of Auriel Landstander
- Auriel Landstander</t>
  </si>
  <si>
    <t>"Thanks to their dragon spirit and dragon blood, all Mirsk Kings are naturally fireproof. That is why I am so proficient in the hunting of Manders. Many in court beseech me to share the Mander spikes with them, but those are trophies fit only for a God such as I."
The Glorious History of Mirscend
- Sum Il Tek</t>
  </si>
  <si>
    <t>"Magma dripped from the immortal dragon's maw, and as each drop hit the earth, new life was formed."
Tales for Hearth and Home
- The Sisters Celene</t>
  </si>
  <si>
    <t>"Though I have studied them both extensively, I cannot tell confirm a link between the spirits of Mount Carmal that animate metal, and the spirits of the volcano Dharmir that animate lava. Intuitively, I think a connection must exist. But then again, the spirit world does not obey the same laws as our own."
A Catalog of Magical Creatures
- Tarn Il Kit</t>
  </si>
  <si>
    <t>"Legend tells that The Great Tinker built Starhaven as his tomb, and created these fearsome guardians to protect his body from desecration. I can find no confirmation that Starhaven is, in fact, Derend's tomb, or even that Derend existed."
Rise and Fall of the Empires of Korelis
- Felice the Pious</t>
  </si>
  <si>
    <t>"The stories I plied from the drunken Dren envoy were enlightening. The great guardians of Starhaven, he claimed, are automatons inhabited by the souls of Derend's 12 disciples. On his deathbed, they sacrificed themselves to protect their master for eternity."
The Many Adventures of Auriel Landstander
- Auriel Landstander</t>
  </si>
  <si>
    <t>"The more I learned about the Cursed Isle, the more I questioned why any man would dare to visit Urther. Even if the stories of its treasures were true, the risks couldn't possibly be worth the reward."
Survey of the Low Peoples
- Tovar Farsight</t>
  </si>
  <si>
    <t>"Fanatics from the fire lands sought to corrupt Urther. These Alterans emigrated to the isle, and spread worship of their false idol like a sickness. Sherith, in return, sent a great flood to drown all the peoples of Urther and doomed their souls to haunt their home."
Ballian Folk Tale
- Drosh Wavestrom</t>
  </si>
  <si>
    <t>"Though they may appear as monsters to us, the many spirits who live in the lands of Karne belong to Moonmother as well. When one is ailing, she has been known to send a fellow spirit to heal their wounds."
The Night Passages
- Moonmother Karlin IV</t>
  </si>
  <si>
    <t>"Psadrians are an old and proud people, the first inhabitants of Deepmoss. They were here before us humans, and will be here after we turn to rot. If you meet a Psadrian, show them the respect they deserve."
The Book of Seed and Stone
- Prophet Minera</t>
  </si>
  <si>
    <t>"Any Mirsk who worship the false god Altera are heretics. If you uncover one, it is your sacred duty to execute them in my name. There is only one true God of Flame, and his name is Sum Il Tek."
The Glorious History of Mirscend
- Sum Il Tek</t>
  </si>
  <si>
    <t>"The Dren's own account of these Djinns' origins are confused at best. Some claim they are the unfortunate result of Dren trying to recreate the Great Tinkers experiments on themselves. Others claim they are malicious spirits who take the form of Dren to deceive."
Catalog of Magical Creatures
- Tarn Il Kit</t>
  </si>
  <si>
    <t>"Young Drosh knew that with just one more strike, the great serpent's head would be his trophy. But Gorn sent his acolyte to stop him and heal the mighty beast. Drosh left with his life, and the lesson to be more careful around that which belongs to the sea."
Ballian Folk Tale
- Drosh Wavestrom</t>
  </si>
  <si>
    <t>"As punishment for the Lunic rebellion, Moonmother has cursed those heretics who would upset her order. Barred from the Longnight, they haunt their crumbling city, their very souls merged into a single, monstrous aberration."
The Night Passages
- Moondaughter Karlin IV</t>
  </si>
  <si>
    <t>"Most of my fellow humans are too frightened of the mighty Trog's appearance to ever learn of his gentle heart. I found him quite a delightful companion."
The Many Adventures of Auriel Landstander
- Auriel Landstander</t>
  </si>
  <si>
    <t>"It was my Holy Father, Sum Il Ark, who brokered peace between man and the giants of Mirscend. He sat with Grak Na'Gar, the King of Trolls, and drank flagons of pure magma until an unbreakable bond of brotherhood was forged."
The Glorious History of Mirscend
- Sum Il Tek</t>
  </si>
  <si>
    <t>"As we climbed the Mount Carmal Pass on our way to Light Bridge, we were startled by thundering explosions off in the forest. My expensive companions, hired for their supposed bravery, were quaking in their boots. I told these battle hardened men now to worry, it was only the sounds of Thunderback mating season."
The Many Adventures of Auriel Landstander
- Auriel Landstander</t>
  </si>
  <si>
    <t>"When it is time, Moonmother shall choose a vessel to usher in Hashak J'dell. Her chosen herald shall be Nightbound, and through Her, we shall all bring about the Third Cleanse."
The Night Passages
- Moondaughter Karlin IV</t>
  </si>
  <si>
    <t>"Sitting next to the Font, Trin spotted his journey's goal at last. 'High King, I implore you. My family is dead. My crops, burnt. My city, crumbled. Why, Great Father? Why have you plagued me so?' The Dagda looked up and replied, 'It is not for you to question this gift I have given you.'"
The Book of Seed and Stone
- The Prophet Mineara</t>
  </si>
  <si>
    <t>"Though I take many concubines, I have but one true wife. She is The Eternal. The Unburnt. And when I die, my wife shall lead me to the flames of Mount Dharmir to be reborn as dragon, as my father before me."
The Glorious History of Mirscend
- Sum Il Tek</t>
  </si>
  <si>
    <t>Max Rarity</t>
  </si>
  <si>
    <t>EnhanceR2</t>
  </si>
  <si>
    <t>Source Hero ID</t>
  </si>
  <si>
    <t>Target Hero ID</t>
  </si>
  <si>
    <t>Currency ID</t>
  </si>
  <si>
    <t>Currency Cost</t>
  </si>
  <si>
    <t>Catalyst IDs</t>
  </si>
  <si>
    <t>Catalyst Amounts</t>
  </si>
  <si>
    <t>StatType</t>
  </si>
  <si>
    <t>cKey</t>
  </si>
  <si>
    <t>cStatType</t>
  </si>
  <si>
    <t>cFamily</t>
  </si>
  <si>
    <t>Catalyst</t>
  </si>
  <si>
    <t>Count</t>
  </si>
  <si>
    <t>gold</t>
  </si>
  <si>
    <t>dragon-tear</t>
  </si>
  <si>
    <t>skyshard</t>
  </si>
  <si>
    <t>1,1,2</t>
  </si>
  <si>
    <t>leviathan-scale</t>
  </si>
  <si>
    <t>golem-heart</t>
  </si>
  <si>
    <t>nightsoul</t>
  </si>
  <si>
    <t>phoenix-feather</t>
  </si>
  <si>
    <t>cyclops-eye</t>
  </si>
  <si>
    <t>auriel-bauble</t>
  </si>
  <si>
    <t>wyvern-horn</t>
  </si>
  <si>
    <t>florenite-ore</t>
  </si>
  <si>
    <t>glaciel-rose</t>
  </si>
  <si>
    <t>caliex-root</t>
  </si>
  <si>
    <t>eliore-brandy</t>
  </si>
  <si>
    <t>tark-ritual-blade</t>
  </si>
  <si>
    <t>lava-beetle</t>
  </si>
  <si>
    <t>star-crossed-knot</t>
  </si>
  <si>
    <t>valic-wand</t>
  </si>
  <si>
    <t>auriel-tomb</t>
  </si>
  <si>
    <t>nightdance-card</t>
  </si>
  <si>
    <t>drake-tail</t>
  </si>
  <si>
    <t>flamehills-idol</t>
  </si>
  <si>
    <t>elf-bane</t>
  </si>
  <si>
    <t>spectral-essence</t>
  </si>
  <si>
    <t>fennec-foot</t>
  </si>
  <si>
    <t>laeran-branch</t>
  </si>
  <si>
    <t>aurielian-powder</t>
  </si>
  <si>
    <t>1,1,1</t>
  </si>
  <si>
    <t>eliore-tonic</t>
  </si>
  <si>
    <t>eisenglass-vial</t>
  </si>
  <si>
    <t>caliex-fruit</t>
  </si>
  <si>
    <t>daybreak-opal</t>
  </si>
  <si>
    <t>ogre-tooth</t>
  </si>
  <si>
    <t>rok-egg</t>
  </si>
  <si>
    <t>basilisk-venom</t>
  </si>
  <si>
    <t>valic-dial</t>
  </si>
  <si>
    <t>everlast-ember</t>
  </si>
  <si>
    <t>Catalyst ID</t>
  </si>
  <si>
    <t>Used in crafting</t>
  </si>
  <si>
    <t>Ingredient IDs</t>
  </si>
  <si>
    <t>Ingredient Amounts</t>
  </si>
  <si>
    <t>Currency Amount</t>
  </si>
  <si>
    <t>Display Order</t>
  </si>
  <si>
    <t>Icon Asset ID</t>
  </si>
  <si>
    <t>ingredient1</t>
  </si>
  <si>
    <t>ingredient2</t>
  </si>
  <si>
    <t>ingredient3</t>
  </si>
  <si>
    <t>cRecipeType</t>
  </si>
  <si>
    <t>cType</t>
  </si>
  <si>
    <t>Altera's Tear</t>
  </si>
  <si>
    <t>A fiery, tear shaped gem</t>
  </si>
  <si>
    <t>dragon-tear-shard</t>
  </si>
  <si>
    <t>CatalystIconDragonTear</t>
  </si>
  <si>
    <t>shard</t>
  </si>
  <si>
    <t>whole</t>
  </si>
  <si>
    <t>Tear Shard</t>
  </si>
  <si>
    <t>CatalystIconDragonTearShard</t>
  </si>
  <si>
    <t>none</t>
  </si>
  <si>
    <t>Golem Heart</t>
  </si>
  <si>
    <t>The stone and vine heart of an earth golem</t>
  </si>
  <si>
    <t>florenite-ore,glaciel-rose,elf-bane</t>
  </si>
  <si>
    <t>CatalystIconGolemHeart</t>
  </si>
  <si>
    <t>Serpent Scale</t>
  </si>
  <si>
    <t>The scale of a massive sea monster</t>
  </si>
  <si>
    <t>phoenix-feather,eliore-brandy,fennec-foot</t>
  </si>
  <si>
    <t>CatalystIconLeviathanScale</t>
  </si>
  <si>
    <t>Nightsoul</t>
  </si>
  <si>
    <t>A mysterious, dark orb from deep within the earth</t>
  </si>
  <si>
    <t>nightsoul-shard</t>
  </si>
  <si>
    <t>CatalystIconNightSoul</t>
  </si>
  <si>
    <t>Nightsoul Shard</t>
  </si>
  <si>
    <t>CatalystIconNightSoulShard</t>
  </si>
  <si>
    <t>Gornstone</t>
  </si>
  <si>
    <t>Hard angled gem that generates sparks</t>
  </si>
  <si>
    <t>wyvern-horn,caliex-root,spectral-essence</t>
  </si>
  <si>
    <t>CatalystIconSkyshard</t>
  </si>
  <si>
    <t>Auriel's Bauble</t>
  </si>
  <si>
    <t>A mechanical trinket</t>
  </si>
  <si>
    <t>auriel-bauble-shard</t>
  </si>
  <si>
    <t>CatalystIconAurielBauble</t>
  </si>
  <si>
    <t>Bauble Shard</t>
  </si>
  <si>
    <t>CatalystIconAurielBaubleShard</t>
  </si>
  <si>
    <t>Biclops Eye</t>
  </si>
  <si>
    <t>The fossilized eye of a dead cyclops</t>
  </si>
  <si>
    <t>cyclops-eye-shard</t>
  </si>
  <si>
    <t>CatalystIconCyclopsEye</t>
  </si>
  <si>
    <t>Eye Shard</t>
  </si>
  <si>
    <t>CatalystIconCyclopsEyeShard</t>
  </si>
  <si>
    <t>Longenite</t>
  </si>
  <si>
    <t>A craggy, unpolished piece of purple ore</t>
  </si>
  <si>
    <t>caliex-root,eliore-tonic,caliex-fruit</t>
  </si>
  <si>
    <t>CatalystIconFloreniteOre</t>
  </si>
  <si>
    <t>Kinnara Feather</t>
  </si>
  <si>
    <t>The feather of a magical fire bird</t>
  </si>
  <si>
    <t>glaciel-rose,laeran-branch,daybreak-opal</t>
  </si>
  <si>
    <t>CatalystIconPhoenixFeather</t>
  </si>
  <si>
    <t>Deepmoss Horn</t>
  </si>
  <si>
    <t>The horn of a great lizard beast</t>
  </si>
  <si>
    <t>eliore-brandy,aurielian-powder,rok-egg</t>
  </si>
  <si>
    <t>CatalystIconWyvernHorn</t>
  </si>
  <si>
    <t>Minral Root</t>
  </si>
  <si>
    <t>Knobby root of a giant, magical catus</t>
  </si>
  <si>
    <t>auriel-tomb,star-crossed-knot,spectral-essence</t>
  </si>
  <si>
    <t>CatalystIconCaliexRoot</t>
  </si>
  <si>
    <t>Fell Clan Brandy</t>
  </si>
  <si>
    <t>Dwarven brandy embued with magical herbs</t>
  </si>
  <si>
    <t>nightdance-card,drake-tail,eliore-tonic</t>
  </si>
  <si>
    <t>CatalystIconElioreBrandy</t>
  </si>
  <si>
    <t>Steel Sea Rose</t>
  </si>
  <si>
    <t>An ice petal rose that grows only in the artic</t>
  </si>
  <si>
    <t>star-crossed-knot,auriel-tomb,elf-bane</t>
  </si>
  <si>
    <t>CatalystIconGlacialRose</t>
  </si>
  <si>
    <t>Dharmir Beetle</t>
  </si>
  <si>
    <t>A resliant beetle that lives inside volcanos</t>
  </si>
  <si>
    <t>lava-beetle-shard</t>
  </si>
  <si>
    <t>CatalystIconLavaBeetle</t>
  </si>
  <si>
    <t>Beetle Shard</t>
  </si>
  <si>
    <t>CatalystIconLavaBeetleShard</t>
  </si>
  <si>
    <t>Yoran Blade</t>
  </si>
  <si>
    <t>Tribal blade used in blood magic rituals</t>
  </si>
  <si>
    <t>tark-ritual-blade-shard</t>
  </si>
  <si>
    <t>CatalystIconTarkBlade</t>
  </si>
  <si>
    <t>Blade Shard</t>
  </si>
  <si>
    <t>CatalystIconTarkBladeShard</t>
  </si>
  <si>
    <t>Auriel's Tribute</t>
  </si>
  <si>
    <t>A scholarly tomb</t>
  </si>
  <si>
    <t>fennec-foot,basilisk-venom,valic-dial</t>
  </si>
  <si>
    <t>CatalystIconAurielTomb</t>
  </si>
  <si>
    <t>Basilisk Tail</t>
  </si>
  <si>
    <t>The tail of a baby drake</t>
  </si>
  <si>
    <t>aurielian-powder,rok-egg,daybreak-opal</t>
  </si>
  <si>
    <t>CatalystIconDrakeTail</t>
  </si>
  <si>
    <t>Karheln Idol</t>
  </si>
  <si>
    <t>Idol to the gods of the Flamehills orc tribes</t>
  </si>
  <si>
    <t>flamehills-idol-shard</t>
  </si>
  <si>
    <t>CatalystIconFlamehillsIdol</t>
  </si>
  <si>
    <t>Idol Shard</t>
  </si>
  <si>
    <t>CatalystIconFlamehillsIdolShard</t>
  </si>
  <si>
    <t>Nightdance Card</t>
  </si>
  <si>
    <t>A card used in the game of futures</t>
  </si>
  <si>
    <t>laeran-branch,caliex-fruit,eisenglass-vial</t>
  </si>
  <si>
    <t>CatalystIconNightdanceCard</t>
  </si>
  <si>
    <t>Starhaven Knot</t>
  </si>
  <si>
    <t>Elven braided knot warn by healers</t>
  </si>
  <si>
    <t>elf-bane,eisenglass-vial,everlast-ember</t>
  </si>
  <si>
    <t>CatalystIconStarKnot</t>
  </si>
  <si>
    <t>Yoran Wand</t>
  </si>
  <si>
    <t>A magic wand</t>
  </si>
  <si>
    <t>valic-wand-shard</t>
  </si>
  <si>
    <t>CatalystIconValicWand</t>
  </si>
  <si>
    <t>Wand Shard</t>
  </si>
  <si>
    <t>CatalystIconValicWandShard</t>
  </si>
  <si>
    <t>Staj Powder</t>
  </si>
  <si>
    <t>A vial of magical powder</t>
  </si>
  <si>
    <t>rok-egg,ogre-tooth,daybreak-opal</t>
  </si>
  <si>
    <t>2,2,4</t>
  </si>
  <si>
    <t>CatalystIconAurielPowder</t>
  </si>
  <si>
    <t>Dren's Bane</t>
  </si>
  <si>
    <t>A poisonous, nettled plant that causes painful, itchy rashes and scabs only to elves</t>
  </si>
  <si>
    <t>daybreak-opal,valic-dial,ogre-tooth</t>
  </si>
  <si>
    <t>CatalystIconElfBane</t>
  </si>
  <si>
    <t>Farsight Tonic</t>
  </si>
  <si>
    <t>A dwarven tonic to promote good health</t>
  </si>
  <si>
    <t>everlast-ember,valic-dial,basilisk-venom</t>
  </si>
  <si>
    <t>CatalystIconElioreTonic</t>
  </si>
  <si>
    <t>Fennec Foot</t>
  </si>
  <si>
    <t>The foot of a magical Fennec warn for good luck</t>
  </si>
  <si>
    <t>valic-dial,caliex-fruit,rok-egg</t>
  </si>
  <si>
    <t>CatalystIconFennecFoot</t>
  </si>
  <si>
    <t>Iilorac Branch</t>
  </si>
  <si>
    <t>The branch of a sacred, alpine willow tree</t>
  </si>
  <si>
    <t>caliex-fruit,eisenglass-vial,everlast-ember</t>
  </si>
  <si>
    <t>CatalystIconLaeranBranch</t>
  </si>
  <si>
    <t>Lunic Amber</t>
  </si>
  <si>
    <t>Amber like, crystalized goo left behind from an earth specter</t>
  </si>
  <si>
    <t>basilisk-venom,ogre-tooth,eisenglass-vial</t>
  </si>
  <si>
    <t>CatalystIconSpectralEssence</t>
  </si>
  <si>
    <t>Basilisk Venom</t>
  </si>
  <si>
    <t>A vial of poisonous basilisk venom</t>
  </si>
  <si>
    <t>CatalystIconBasiliskVenom</t>
  </si>
  <si>
    <t>Minral Fruit</t>
  </si>
  <si>
    <t>The knobby fruit of giant, magical cactus</t>
  </si>
  <si>
    <t>CatalystIconCaliexFruit</t>
  </si>
  <si>
    <t>Starhaven Opal</t>
  </si>
  <si>
    <t>An opal that contains a sunset within</t>
  </si>
  <si>
    <t>CatalystIconDaybreakOpal</t>
  </si>
  <si>
    <t>Sherith's Dew</t>
  </si>
  <si>
    <t>A vial of pure, holy water</t>
  </si>
  <si>
    <t>CatalystIconEisenglassVial</t>
  </si>
  <si>
    <t>Dharmir Ember</t>
  </si>
  <si>
    <t>A fiery ember of coal that does not loose its heat</t>
  </si>
  <si>
    <t>CatalystIconEverlastEmber</t>
  </si>
  <si>
    <t>Orc Tooth</t>
  </si>
  <si>
    <t>Ogre teeth bring good luck</t>
  </si>
  <si>
    <t>CatalystIconOgreTooth</t>
  </si>
  <si>
    <t>Garuda Egg</t>
  </si>
  <si>
    <t>The fossilized egg of a giant, magical bird</t>
  </si>
  <si>
    <t>CatalystIconRokEgg</t>
  </si>
  <si>
    <t>Yoran Dial</t>
  </si>
  <si>
    <t>A sun dial</t>
  </si>
  <si>
    <t>CatalystIconValicDial</t>
  </si>
  <si>
    <t>Key Catalysts</t>
  </si>
  <si>
    <t>*Need to assign catalyst name</t>
  </si>
  <si>
    <t>Possible Vars</t>
  </si>
  <si>
    <t>Recipe type</t>
  </si>
  <si>
    <t>Main Source</t>
  </si>
  <si>
    <t>Campaign</t>
  </si>
  <si>
    <t>SubRarity</t>
  </si>
  <si>
    <t>Events</t>
  </si>
  <si>
    <t>Dungeons</t>
  </si>
  <si>
    <t>CatalystName</t>
  </si>
  <si>
    <t>Recipe Options</t>
  </si>
  <si>
    <t>Catalyst1</t>
  </si>
  <si>
    <t>Catalyst2</t>
  </si>
  <si>
    <t>Catalyst3</t>
  </si>
  <si>
    <t>Count1</t>
  </si>
  <si>
    <t>Count2</t>
  </si>
  <si>
    <t>Count3</t>
  </si>
  <si>
    <t>TotalCount</t>
  </si>
  <si>
    <t>StatType Catalysts</t>
  </si>
  <si>
    <t>One per StatType</t>
  </si>
  <si>
    <t>Hero Recipe Policy</t>
  </si>
  <si>
    <t>*Equal to lvMax gold cost</t>
  </si>
  <si>
    <t>RecipeRarity</t>
  </si>
  <si>
    <t>CatalystAmounts</t>
  </si>
  <si>
    <t>Currency</t>
  </si>
  <si>
    <t>CurrencyCost</t>
  </si>
  <si>
    <t>Recipe Rarity</t>
  </si>
  <si>
    <t>c1Id</t>
  </si>
  <si>
    <t>c2Id</t>
  </si>
  <si>
    <t>c3Id</t>
  </si>
  <si>
    <t>c1Count</t>
  </si>
  <si>
    <t>c2Count</t>
  </si>
  <si>
    <t>c3Count</t>
  </si>
  <si>
    <t>c1Tier</t>
  </si>
  <si>
    <t>c2Tier</t>
  </si>
  <si>
    <t>c3Tier</t>
  </si>
  <si>
    <t>Reipe Array</t>
  </si>
  <si>
    <t>Sort</t>
  </si>
  <si>
    <t>r2-Fire</t>
  </si>
  <si>
    <t>r2-Earth</t>
  </si>
  <si>
    <t>r2-Water</t>
  </si>
  <si>
    <t>r2-Light</t>
  </si>
  <si>
    <t>r2-Dark</t>
  </si>
  <si>
    <t>r3-Fire</t>
  </si>
  <si>
    <t>r3-Earth</t>
  </si>
  <si>
    <t>r3-Water</t>
  </si>
  <si>
    <t>r3-Light</t>
  </si>
  <si>
    <t>r3-Dark</t>
  </si>
  <si>
    <t>r4-Fire</t>
  </si>
  <si>
    <t>r4-Earth</t>
  </si>
  <si>
    <t>r4-Water</t>
  </si>
  <si>
    <t>r4-Light</t>
  </si>
  <si>
    <t>r4-Dark</t>
  </si>
  <si>
    <t>r5-Fire</t>
  </si>
  <si>
    <t>r5-Earth</t>
  </si>
  <si>
    <t>r5-Water</t>
  </si>
  <si>
    <t>r5-Light</t>
  </si>
  <si>
    <t>r5-Dark</t>
  </si>
  <si>
    <t>r6-Fire</t>
  </si>
  <si>
    <t>r6-Earth</t>
  </si>
  <si>
    <t>r6-Water</t>
  </si>
  <si>
    <t>r6-Light</t>
  </si>
  <si>
    <t>r6-Dark</t>
  </si>
  <si>
    <t>Catalyst Recipe Policy</t>
  </si>
  <si>
    <t>Duplicate</t>
  </si>
  <si>
    <t>None</t>
  </si>
  <si>
    <t>RecipeType could also be Duplicate + Rarity</t>
  </si>
  <si>
    <t>c1-Rarity</t>
  </si>
  <si>
    <t>c2-Rarity</t>
  </si>
  <si>
    <t>c3-Rarity</t>
  </si>
  <si>
    <t>*Consider replacing with a 2nd Family item.</t>
  </si>
  <si>
    <t>Shards</t>
  </si>
  <si>
    <t>Basic</t>
  </si>
  <si>
    <t>All</t>
  </si>
  <si>
    <t>Whole</t>
  </si>
  <si>
    <t>Shard</t>
  </si>
  <si>
    <t>CatalystIconAurielPowderShard</t>
  </si>
  <si>
    <t>CatalystIconCaliexRootShard</t>
  </si>
  <si>
    <t>CatalystIconDrakeTailShard</t>
  </si>
  <si>
    <t>CatalystIconElioreBrandyShard</t>
  </si>
  <si>
    <t>CatalystIconFloreniteOreShard</t>
  </si>
  <si>
    <t>CatalystIconGlacialRoseShard</t>
  </si>
  <si>
    <t>CatalystIconGolemHeartShard</t>
  </si>
  <si>
    <t>CatalystIconLeviathanScaleShard</t>
  </si>
  <si>
    <t>CatalystIconNightdanceCardShard</t>
  </si>
  <si>
    <t>CatalystIconPhoenixFeatherShard</t>
  </si>
  <si>
    <t>CatalystIconSkyshardShard</t>
  </si>
  <si>
    <t>CatalystIconStarKnotShard</t>
  </si>
  <si>
    <t>CatalystIconWyvernHornShard</t>
  </si>
  <si>
    <t>whole ver</t>
  </si>
  <si>
    <t>recipe</t>
  </si>
  <si>
    <t>cRecipeTypeLookup</t>
  </si>
  <si>
    <t>Used?</t>
  </si>
  <si>
    <t>cName</t>
  </si>
  <si>
    <t>cRarity</t>
  </si>
  <si>
    <t>cRecpeType</t>
  </si>
  <si>
    <t>cFamily Use</t>
  </si>
  <si>
    <t>cStatType Use</t>
  </si>
  <si>
    <t>Yes</t>
  </si>
  <si>
    <t/>
  </si>
  <si>
    <t>1,1,</t>
  </si>
  <si>
    <t>IngredientCount</t>
  </si>
  <si>
    <t>max?</t>
  </si>
  <si>
    <t>"The protective blessings of Deepmoss suffer greatly the deeper beneath the surface we descend. Such was the lesson when my rogue Disciple Freya took a raiding party to Karheln."
The Book of Seed and Stone
- Prophet Minera</t>
  </si>
  <si>
    <t>"The sentries of Karheln eyes can see further in the dark than most, but tend to have weaker peripheral vision as a result. If you can get close enough, you can disarm them from the side."
The Sacred Art of Battle
- Glayelle Broadside</t>
  </si>
  <si>
    <t>"The Mirsk were fools to assume that the Karnish soldiers would fight poorly above ground. Though fortified behind the walls of Fort Altere, and outmatching the Karnish five-to-one, few survived the siege and resultant retreat to Arkenhold."
Rise and Fall of the Empires of Korelis
- Felice the Pious</t>
  </si>
  <si>
    <t>"In that Karnheln tavern I observed another outsider, an obviously wealthy merchant from Iildor, imploring the commander to trade him his mount. No matter the price named, the soldier rejected the exceedingly desperate offers. After pushing too far, that merchant left Karne light one hand."
Survey of the Low Peoples
- Tovar Farsight</t>
  </si>
  <si>
    <t>"One must take a life to give a life. For the shadow is cast by light, and all must balance. This is the basis of sacrifice and the heart of the Moonmother's song."
The Night Passages
- Moondaughter Karlin IV</t>
  </si>
  <si>
    <t>"The Karnish troops seemed reinvigorated too quickly after each skirmish. Holy Father discovered that in the night, their medics would take to the fields and steal the blood of the dying to fuel their hideous rites. Since then, we have learned to burn our dead to prevent such dark magic."
The Glorious History of Mirscend
- Sum Il Tek</t>
  </si>
  <si>
    <t>"Hospitals in Karheln function as places of worship. Their healers perform miracles to help patients get better, but a downturn in health is also seen as a sign from their Moonmother to heal another. Unsurprisingly, these others were most often the rich and the holy."
Survey of the Low Peoples
- Tovar Farsight</t>
  </si>
  <si>
    <t>"The Karnish are a curious group, even for humans. They abhor the sunlight, and thus it falls on the lowest ranking of their males to scout the surface world during the day."
Survey of the Low Peoples
- Tovar Farsight</t>
  </si>
  <si>
    <t>"And from every family, the firstborn son shall be conscripted as a Ranger. His holy mission is to serve as the first line of defense against the daylight peoples."
The Night Passages
- Moondaughter Karlin IV</t>
  </si>
  <si>
    <t>"It is the holy duty of Mirsk Flamebound to recapture the sacred Hdari Forge, deep below the earth. We must cleanse our sanctuary of the ghastly apparitions that haunt it."
The Glorious History of Mirscend
- Sum Il Tek</t>
  </si>
  <si>
    <t>"The Fell Clan's engineers dug tunnels below the battlefield in an attempt to break the months long stalemate in the siege on Altera. Unfortunately for them, they broke ground into Karnish tunnel. The horrors that spilled out turned the tide of battle, but not in the direction hoped."
Rise and Fall of the Empires of Korelis
- Felice the Pious</t>
  </si>
  <si>
    <t>"Few realize that these apparitions are not spirits, but mages of the Longnight death cult, corrupted by exposure to unknown magics. I have longed to recover a crown from one of these mages to better study their transformation."
The Many Travels of Auriel Landstander
- Auriel Landstander</t>
  </si>
  <si>
    <t>"Even master tacticians have much to learn from the Yoran tribes. A quiet landscape may hide hundreds of warriors lying under the hot sands, using their robes as protection and camouflage."
The Sacred Art of Battle
- Glayelle Broadside</t>
  </si>
  <si>
    <t>"When I first saw them tie bells and shiny discs to their clothing, I thought it foolish. Only after traversing the great desert Yora for some time did I realize the sands shine and even jingle as the light touches every surface."
The Many Travels of Auriel Landstander
- Auriel Landstander</t>
  </si>
  <si>
    <t>"We teach the lost children the true ways in the deep thickets of Deepmoss. First we mark them, and if they survive, we grant them our precious gift."
The Book of Seed and Stone
- Prophet Minera</t>
  </si>
  <si>
    <t>"I came to learn that the healer's powers were not without sacrifice. A human life could only be spared with an equal sacrifice from the forest. They did not heal life so much as transfer its energy."
Survey of the Low Peoples
- Tovar Farsight</t>
  </si>
  <si>
    <t>"Skeptical at first, the Master Druid eventually believed my concocted backstory, and I passed as a follower of Minera. He then escorted me into the glade where the sacred autumnal ritual was about to begin."
The Many Travels of Auriel Landstander
- Auriel Landstander</t>
  </si>
  <si>
    <t>"The nobleman's daughter pulled open the window, inviting both breeze and whispers into her room. And so the young girl heard The Call. She ran from her house and towards the Deepmoss Forest, never stopping to look back."
Tales for Hearth and Home
- The Sisters Celene</t>
  </si>
  <si>
    <t>"As I wandered through the forest, the native children became a nuisance. They commanded the roots to grab at me, the ground to sink underneath me. Fortunate, then, that I was blessed with wings."
Survey of the Low Peoples
- Tovar Farsight</t>
  </si>
  <si>
    <t>"The moss-covered girl ran from Drosh, roots pushing her forward, branches moving out of the way. She turned to the sun and bloomed like a flower... her heart at one with the forest."
Ballian Folk Tale
- Drosh Wavestrom</t>
  </si>
  <si>
    <t>"The Ilodran crowd cheered on the gladiator Duremy. But his opponent, a massive, trained bear, swung its armored paw and cleaved him in two. It is despicable how little these surface dwellers value life."
Survey of the Low Peoples
- Tovar Farsight</t>
  </si>
  <si>
    <t>"Training grizzlies for The Great Games is a most venerated tradition in Iildor. Those master trainers who survive the ordeal are celebrated in taverns throughout the city, and some even live long enough to pass on their secrets to their unfortunate children."
Catalog of Magical Creatures
- Tarn Il Kit</t>
  </si>
  <si>
    <t>"They shall be the coals that burn, the spark that starts the flame. When our enemies see them marching, swords in hand, they shall know our wrath."
The Glorious History of Mirscend
- Sum Il Tek</t>
  </si>
  <si>
    <t>"The Knight's training regimen is the most strenuous of all Mirsk. After months of conditioning, these soldiers lose all sense of self, transforming into unfeeling killing machines."
Survey of the Low Peoples
- Tovar Farsight</t>
  </si>
  <si>
    <t>"Sherith was angry that day, and spat a boulder out the Steel Sea. Heat sapped all moisture from the rock and it shattered, revealing a man inside. This mindless hulk began its pilgrimage to Dharmir."
Ballian Folk Tale
- Drosh Wavestrom</t>
  </si>
  <si>
    <t>"The general stood in the back, his flaming halo inspiring terror in the Starkin. When he received his king's silent command and strode into battle, it was as if death itself had entered the fray."
The Night Passages
- Moondaughter Karlin IV</t>
  </si>
  <si>
    <t>"Those Mirsk attuned to the ways of healing magic pledged their lives in service of their glorious God King. A most curious practice considering how this king was such an obviously flawed man."
Survey of the Low Peoples
- Tovar Farsight</t>
  </si>
  <si>
    <t>"Careful, the healing touch of the Mirsk Flamebound will burn as much as it soothes."
The Many Travels of Auriel Landstander
- Auriel Landstander</t>
  </si>
  <si>
    <t>"Despite the best efforts of His Holiness's most trusted healer, the curse of the Ballian invader could not be cured. It then fell upon my shoulders to lead Mirscend after Divine Father's passage to the Ashlands."
The Glorious History of Mirscend
- Sum Il Tek</t>
  </si>
  <si>
    <t>"Mirsk youth - men in particular - share an obsession with domesticating Varg. Simply collaring a beast pup is considered a test of masculinity."
Survey of the Low Peoples
- Tovar Farsight</t>
  </si>
  <si>
    <t>"The Mirsk spared no expense in training Varg for battle. During the invasion of Karne, Starcatcher Devorah learned the beast's ferociousness firsthand."
Rise and Fall of the Empires of Korelis
- Felice the Pious</t>
  </si>
  <si>
    <t>"From a distance, Griffin pups look majestic. Cute even. Don't be fooled. Even a youngling can shred iron with razor sharp claws. Many have died thinking a creature this beautiful innocuous."
Catalog of Magical Creatures
- Tarn Il Kit</t>
  </si>
  <si>
    <t>"Drosh climbed the mountain, searching for any route to the Floating Cities. He spotted a Griffin resting high on a craggy peak and their eyes locked in kinship. Once it had lived a captive life among the Dren. But now it was a wild spirit, just like him."
Ballian Folk Tale
- Drosh Wavestrom</t>
  </si>
  <si>
    <t>"On a small island not far from Starhaven, I was witness to an astounding Dren ritual. There they built an impossible maze to test adolescent girls who wish to serve Starhaven. The one correct route is marked by Shadowlight. Only those who pass the test are trained as heralds."
The Many Travels of Auriel Landstander
- Auriel Landstander</t>
  </si>
  <si>
    <t>"Try as I might, even my incredible powers could not heal the ailing tree. In a moment of desperation, I relented to visiting Dren herald and allowed her to try her 'Shadowlight' magic. From that day on I always considered the people of the floating cities true friends."
The Book of Seed and Stone
- Prophet Minera</t>
  </si>
  <si>
    <t>"Twice per annum, elder Starhaven clergy cross the Floating Cities in search of new acolytes. A Dren girl as young as eight may be recruited if the proper aptitudes are displayed."
Rise and Fall of the Empires of Korelis
- Felice the Pious</t>
  </si>
  <si>
    <t>"I survived the fracas with the orcs, but was in a bad sort. How I wished that one of the Sisters from Starhaven was traveling with me. I was badly in need of their healing touch."
Survey of the Low Peoples
- Tovar Farsight</t>
  </si>
  <si>
    <t>"My power was mighty, no doubt. But if only I could learn the secrets of Shadowlight hoarded by the Dren priestesses, I thought, I would be peerless amongst man or Dren."
The Many Travels of Auriel Landstander
- Auriel Landstander</t>
  </si>
  <si>
    <t>"Upon my return to Derend, I was greeted by a battalion of young soldiers with bows drawn. Had I been gone so long as to be forgotten? Had the mistrust of the Low Worlds infected me in the eyes of my fellow Dren? Or had I merely returned to a more fastidious regime?"
Survey of the Low Peoples
- Tovar Farsight</t>
  </si>
  <si>
    <t>"It was at the hands of the Dren that the Warlord Crodus' hubris got the best of him. Their valkyries fight with have no formation, no unified front. They wing effortlessly through the skies, expelling deadly arrows in their wake. Crodus was always a vicious blowhard, but only the Dren were able to reveal this fact to the world."
Rise and Fall of the Empires of Korelis
- Felice the Pious</t>
  </si>
  <si>
    <t>"A Dren soldier's power lies not in her physical strength, but in her finesse. Thanks to the pairing of flight with rigorous training, she is prepared for battle in any environment. She is equally deadly in the precarious lava flows of Mirscend as the serpentine Deepmoss forest."
The Sacred Art of Battle
- Glayelle Broadside</t>
  </si>
  <si>
    <t>"The battalion's commander snickered meaningfully as she approached. She took me into her wings and we ripped into the skies. To where, I had no certain answer. This did not bode well..."
The Many Travels of Auriel Landstander
- Auriel Landstander</t>
  </si>
  <si>
    <t>"They would tie themselves to the icy rocks, letting the winds freeze their very blood. Those whom Gorn accepted would be revived with new life and great power."
Survey of the Low Peoples
- Tovar Farsight</t>
  </si>
  <si>
    <t>"I hid in the ruins, spying the Frostvein chant in an ancient Ballian tongue. After what seemed only a moment, I looked around to see three feet of snow blockading all escape. The wizard turned towards me, cackling."
The Many Travels of Auriel Landstander
- Auriel Landstander</t>
  </si>
  <si>
    <t>"The ice howled, the mountains trembled and the spirits bowed. The Frostvein strode upon the peak above Urther, its power growing with the snowfall. Sherith was displeased, her will intensifying the storm."
Ballian Folk Tale
- Drosh Wavestrom</t>
  </si>
  <si>
    <t>"Sherith guides the hand of her servants as they apply their warpaint. In each design, a man finds his true name. And in his name, a man finds his true purpose."
Ballian Folk Tale
- Drosh Wavestrom</t>
  </si>
  <si>
    <t>"Five thousand strong, the Ballian invaders sailed upon Mirscend. But they prayed to false gods, and fell before the awesome power of His Holiness Sum Il Ark."
The Glorious History of Mirscend
- Sum Il Tek</t>
  </si>
  <si>
    <t>"Only the most resourceful of the Ballian brigands could penetrate the frozen waters surrounding Sherith's city. Through their survival, they proved their devotion to Her will."
Rise and Fall of the Empires of Korelis
- Felice the Pious</t>
  </si>
  <si>
    <t>"Chained up in the pirate's encampment, I had a rare vantage point on their initiation ritual. Five recruits were thrown onto the rickety barge with only their hands for weapons. The last man standing was welcomed into the clan."
Survey of the Low Peoples
- Tovar Farsight</t>
  </si>
  <si>
    <t>"The Ballian invaders butchered our village without regard to age or health. We had never seen these loathsome pirates before. The look in their eyes was clinical, unfeeling, as if they were merely pawns of the sea's bottomless rage."
The Book of Seed and Stone
- Prophet Minera</t>
  </si>
  <si>
    <t>"How was the island Urther formed? Sherith was angry with a great dragon and sent her champion Takros to slay it. Seven days and nights they were locked in endless combat, until the mighty warrior vanquished the beast. Its lifeless corpse crashed into the water and turned to stone."
Ballian Folk Tale
- Drosh Wavestrom</t>
  </si>
  <si>
    <t>"In our time of great need, a battalion of men pledged their eternal devotion to Moonmother. They fought to bring about Her cleansing of the Lands of Light. Though they died in service to Her will, they were rejected from the peace of the Longnight. Only when they rose again did these soldiers understand the depths of eternity."
The Night Passages
- Moondaughter Karlin IV</t>
  </si>
  <si>
    <t>"They fought without pity, killed without mercy and fell without screams. It did not matter how much the Mirsk felt they deserved victory, these forsaken spirits did not care for justice or virtue."
Rise and Fall of the Empires of Korelis
- Felice the Pious</t>
  </si>
  <si>
    <t>"A patriarchy rose up in Lunia and dared to challenge the natural order of Karnish society. Not only was this rebellion ground into dust by Starcatcher Devorah II, but legend is this family was eternally cursed. This curse being the source of the monstrous spiders of Lunia is unproven."
Rise and Fall of the Empires of Korelis
- Felice the Pious</t>
  </si>
  <si>
    <t>"The web of Karne's underground cities adds great danger to Ilodran mining. Dig too far into the wrong passage and you risk letting loose some of the monsters that call their ruins home."
The Book of Seed and Stone
- Prophet Minera</t>
  </si>
  <si>
    <t>"The poor souls lost to the Wren Bogs spend their second life as nature's devoted protector."
Tales for Hearth and Home
- The Sisters Celene</t>
  </si>
  <si>
    <t>"King Iold asked the swamp 'Grant me safe passage, for we share a common enemy, and I have come to destroy him.' Lucky for Iold, the swamp obliged."
The Book of Seed and Stone
- Prophet Minera</t>
  </si>
  <si>
    <t>"The expense of hiring Fell Clan explosives experts was worth the pain inflicted on the Ballian invaders. His Holiness was wise to employ these mercenaries."
The Glorious History of Mirscend
- Sum Il Tek</t>
  </si>
  <si>
    <t>"Deployed at the appropriate choke point, the Fell Clan Sappers can wreak havoc upon any invading army. Unfortunately, their skill with explosives is matched only by their price."
The Sacred Art of Battle
- Glayelle Broadside</t>
  </si>
  <si>
    <t>"I saw a Mirsk dancer give a most alluring performance in a wayside Ilodran tavern. The humans were transfixed on her hips, but I watched her eyes. She scanned the crowd, stalking a predator. I was glad not to be her prey."
Survey of the Low Peoples
- Tovar Farsight</t>
  </si>
  <si>
    <t>"The Ballian pirate was discovered in his quarters with his head caved in. Last seen drinking in Sharhein with a beautiful woman, his plans for the Arkenhold siege were nowhere to be found." 
Rise and Fall of the Empires of Korelis
- Felice the Pious</t>
  </si>
  <si>
    <t>"The Flameguard are relentless in their service to their king. So much so that many return from the Ashlands to continue their mission even in death."
The Glorious History of Mirscend
- Sum Il Tek</t>
  </si>
  <si>
    <t>"To see them is to believe. Once his body guards, these restless spirits obey the will of their king from beyond the grasp of death."
Survey of the Low Peoples
- Tovar Farsight</t>
  </si>
  <si>
    <t>"The door disintegrated into ash, and Toval knew his time had come. As the flesh began to melt off his face, Toval had time for one final thought. 'I never should have betrayed my king.'"
Tales for Hearth and Home
- The Sisters Celene</t>
  </si>
  <si>
    <t>"Most of my time amongst the Low Peoples is quite lonely. However, I am sometimes befriended by the occasional flightless Dren, sent here to do Starhaven's bidding." 
Survey of the Low Peoples
- Tovar Farsight</t>
  </si>
  <si>
    <t>"As a child, I witnessed a great lesson about foreigners from my father, the most holy Sum Il Ark. When a Dren envoy came to court, father acted welcoming as a mere ploy. Upon deciding he was a foe in friend's garb, the Dren was tortured for information and executed."
The Glorious History of Mirscend
- Sum Il Tek</t>
  </si>
  <si>
    <t>"On a visit to Staj Harbor, I learned an important lesson about drinking with dwarven mercenaries: they will fight with you - or for you - depending on how quickly you open your wallet."
Survey of the Low Peoples
- Tovar Farsight</t>
  </si>
  <si>
    <t>"Although I trusted the authenticity of the peddler's relics, my gut told me not to arrive at his the trading point alone. I invested in some dwarven mercenaries to ensure I would return with both the statue and my bones intact."
The Many Travels of Auriel Landstander
- Auriel Landstander</t>
  </si>
  <si>
    <t>"From the portside, the brigands spotted a Nyad dancing on the waves, glistening like Sherith herself. These weak minded fools dove into the sea, one by one, until I was the only man left on the vessel." 
Ballian Folk Tale
- Drosh Wavestrom</t>
  </si>
  <si>
    <t>"Subterfuge can be used to even the odds against an otherwise superior foe. Take, for example, the Steel Sea gambit. The clever Tarkos led the Ilodran forces towards the water, knowing they would be entranced by the congregated Sirens."
The Sacred Art of Battle
- Glayelle Broadside</t>
  </si>
  <si>
    <t>"A branch falls off the tree, a stone rolls down a hill. Many of us journey far but return to Iildor renewed with faith in the King. Some few fade into the night, never to see embrace the sun except to sow seeds of destruction."
The Book of Seed and Stone
- Prophet Minera</t>
  </si>
  <si>
    <t>"Some surface dwellers relinquish their ways, allowing darkness and wisdom of the Moonmother to fuel them. Their spells cast a shadow, a shadow that no light can penetrate. One does not need to be Karnish born to tap into the Longnight."
The Night Passages
- Moondaughter Karlin IV</t>
  </si>
  <si>
    <t>"While drinking Karne, I inquired about a guide to the ruins of Lunia and could find no takers, regardless of price. The Karnish whisper of spirits who perish in light, barred forever from the Longnight's embrace, doomed to haunt these crumbling ruins."
Survey of the Low Peoples
- Tovar Farsight</t>
  </si>
  <si>
    <t>"If one of your Sisters perishes in the Lands of Light, it is your sacred duty to retrieve her body and return it to Karne where it belongs. To die in daylight is to risk an eternity of torment, refused from the Longnight, forever haunting the lands you once called home."
The Night Passages
- Moondaughter Karlin IV</t>
  </si>
  <si>
    <t>"Before we found our home, our people walked across the plains for some twenty moons. The land was unkind. Rocks crush entire clans, roots run deep underground and that which is below... can rise."
The Night Passages
- Moondaughter Karlin IV</t>
  </si>
  <si>
    <t>"As soon as I felt the earth tremble, I knew I was in trouble. I prepared a few choice spells as I watched the boulders begin to glow and then... assemble. I would not be taken down without a fight."
The Many Travels of Auriel Landstander
- Auriel Landstander</t>
  </si>
  <si>
    <t>"For my daughters could hear the song of the forest itself. And through song, they grew mighty. And through song, they transformed."
The Book of Seed and Stone
- Prophet Minera</t>
  </si>
  <si>
    <t>"No matter how I listened, I could hear only the rustling of leaves in the wind. But then the Songstress opened her mouth. And in that moment I learned to respect the forest."
The Many Travels of Auriel Landstander
- Auriel Landstander</t>
  </si>
  <si>
    <t>"At birth, mothers drop their dragonlings into the mouth of Dharmir. Only those who withstand the volcano's seering embrace are allowed to mature."
Catalog of Magical Creatures
- Tarn Il Kit</t>
  </si>
  <si>
    <t>"Few humans who face a Dharmir Dragon survive the encounter, save those with heat resistant shielding or extreme luck."
The Sacred Art of Battle
- Glayelle Broadside</t>
  </si>
  <si>
    <t>"As with all Kings of Mirscend, after his human form perished, Sum Il Ark's spirit was reborn in a great dragon. Should you see Arkhend, sing his praise as he bathes you in holy fire." 
The Glorious History of Mirscend 
- Sum Il Tek</t>
  </si>
  <si>
    <t>"Sum Il Ark's wisdom and power have no end, for he is Immortal. He has become one with the flame, and none shall stop him." 
The Glorious History of Mirscend 
- Sum Il Tek</t>
  </si>
  <si>
    <t>"Before Sum Il Ark, before the Ballian warlords, Mirscend was united in its worship to the fire god Altera. No matter how he tries, the current Mirsk dictator cannot extinguish devotion to this old god."
The Many Travels of Auriel Landstander
- Auriel Landstander</t>
  </si>
  <si>
    <t>"Those heretical worshipers of the false god Altera shall be crushed, their flames extinguished by my divine might."
The Glorious History of Mirscend
- Sum Il Tek</t>
  </si>
  <si>
    <t>"Unlike most humans, magically attuned Dren have an equal appreciation for the magical and martial arts."
The Many Travels of Auriel Landstander
- Auriel Landstander</t>
  </si>
  <si>
    <t>"Due to their lower standing in Dren society, the male of the species find the mating season to be quite difficult. Especially as they age. Sometimes it is a wonder how the Sky people can keep their population in balance."
Catalog of Magical Creatures
- Tarn Il Kit</t>
  </si>
  <si>
    <t>"A Sharhein clan is a force to be feared. A Sharhein clan with a Frostvein at its head is a force to be respected."
The Sacred Art of Battle
- Glayelle Broadside</t>
  </si>
  <si>
    <t>"They drank from the fountain of Sherith herself, and their blood turned to ice. From that day till the last day, they will work to bring about The Destroyer's divine mission."
Ballian Folk Tale
- Drosh Wavestrom</t>
  </si>
  <si>
    <t>"The miners speak of several tell-tale signs that crawlers are near. The rumbling of the earth is obvious, but less so the faint noxious fume. The smell is presumed to be the digested remains of careless men."
Catalog of Magical Creatures
- Tarn Il Kit</t>
  </si>
  <si>
    <t>"He could hear the darkness, slowly and steadily, breathing in menace. A figure emerged from the shadows, a son of Moonmother, death incarnate. Its mere visage froze the once dauntless warrior to her very core."
Tales for Hearth and Home
- The Sisters Celene</t>
  </si>
  <si>
    <t>"The Revenant's scythe possessed untold power, an incredible tool to study. But even with all my charm, I could never convince a mercenary to collect such a bounty. A man can dream, but some dreams are foolish even for me."
The Many Travels of Auriel Landstander
- Auriel Landstander</t>
  </si>
  <si>
    <t>"Before exploring Karnish caves, Ilodran children ought remember the story of Himble and Gren, lest they wind up as dinner for a Nightstalker brood."
Tales for Hearth and Home
- The Sisters Celene</t>
  </si>
  <si>
    <t>"Few who have seen a full grown Nightstalker live to tell the tale. My depiction of this beautiful, six armed dragon is stitched together from many a tavern tale."
Catalog of Magical Creatures
- Tarn Il Kit</t>
  </si>
  <si>
    <t>"It was King Iold who first used Basilisk eggs as weapons, his agents smuggling them into enemy strongholds. He would lay siege to the cities, trapping its inhabitants until the Spawnlings emerged, ripping their way out of the fortifications like a second shell."
The Book of Seed and Stone
- Prophet Minera</t>
  </si>
  <si>
    <t>"When the mature Basilisk emerges from its molt, the hind legs are still attached. No one knows what compels the creature to devour its own legs. The screams can be heard from towns away, warning Ilodrans to keep their distance."
Catalog of Magical Creatures
- Tarn Il Kit</t>
  </si>
  <si>
    <t>"Do not be fooled. The smarter Orcs speak many tongues, including the songs of the forest and the languages of men. Forest spirits teach them the ways of the earth and how to protect their lands."
The Book of Seed and Stone
- Prophet Minera</t>
  </si>
  <si>
    <t>"With a rock-encrusted hide and veins boiling with lava, the Tusk calls the dark recesses of Dharmir home. This predator thrives where most would struggle to breathe."
Catalog of Magical Creatures
- Tarn Il Kit</t>
  </si>
  <si>
    <t>"Legend tells that Derendel undertook many bold experiments in his quest to create the perfect being. The Vritra was one such creature. Although it did not fulfill his dreams, the Vritra proved a steadfast companion and protector to the Dren."
Catalog of Magical Creatures
- Tarn Il Kit</t>
  </si>
  <si>
    <t>"The Biclops opened both mouths, bellowing in disgusting harmony. As he charged, all I could think about was how I wished I had one of Starhaven's Vritras by my side to protect me."
Survey of the Low Peoples
- Tovar Farsight</t>
  </si>
  <si>
    <t>"It is not just the Dren who live in the Floating Cities. Many of Derend's inhabitants, such as the half-man, half-bird Garuda, are fabled to be creations of Derendel. They say he gave birth to many creatures in his quest to create the perfect being."
Catalog of Magical Creatures
- Tarn Il Kit</t>
  </si>
  <si>
    <t>"I was but a boy the first time I made it into the Floating Cities to visit the temple at Starhaven. I'll never forget looking up from the courtyard to see a Garuda, soaring through the skies, chasing a Griffin Pup for supper."
The Many Travels of Auriel Landstander
- Auriel Landstander</t>
  </si>
  <si>
    <t>"Entranced, Derendel asked the Kinnara to be his bride. But she declined the Great Tinker's request. More than anything, the Kinnara wished to be free. She would belong to no man."
Tales for Hearth and Home
- The Sisters Celene</t>
  </si>
  <si>
    <t>"I was woken from my nap by a thunderous crack. Sailors leapt from their bunks screaming. I turned and saw a monstrous crab's claw, wide as my head, punch through the hull, water pouring in behind it."
The Many Travels of Auriel Landstander
- Auriel Landstander</t>
  </si>
  <si>
    <t>"And Gorn rose from the waters, dripping wet. From each droplet that fell into dirt an orc was born, formed to drown the world in blood, preparing the way for the Great Flood."
Ballian Folk Tale
- Drosh Wavestrom</t>
  </si>
  <si>
    <t>"Derendel would have admired the ingenuity of these seafaring orcs, laying rocky traps in the shoals to sink passing ships. One would not expect such ingenuity from the hulking giants."
Survey of the Low Peoples
- Tovar Farsight</t>
  </si>
  <si>
    <t>"Only after losing our bet did the Sharhein beastmaster teach me a secret. An adolescent serpent sees only heat. When hunting for serpents, one should cover their body head-to-toe in mud to avoid detection."
The Many Travels of Auriel Landstander
- Auriel Landstander</t>
  </si>
  <si>
    <t>"The Sharhein pursuers thought Drosh trapped by the cliff's edge. But the wiley adventurer raised a stolen trumpet to his lips. A mighty roar echoed back, and Drosh leapt onto a Warbeast's back."
Ballian Folk Tale
- Drosh Wavestrom</t>
  </si>
  <si>
    <t>"Their armies depleted, the two warring brothers finally met on the field of battle. Equally matched in speed and skill, they died simultaneously at each other's hand. As punishment for such recklessness, Gorn cursed the brothers in death. And they were reborn, bonded in form for eternity."
Ballian Folk Tale
- Drosh Wavestrom</t>
  </si>
  <si>
    <t>"Songs praise tell of men who singlehandedly change the course of a battle, but history rarely lives up to legend. In the case of the Battle at Mount Jesk, the legend barely does history justice. That day, an invasion was thwarted by the ferocity of a single Dren champion."
Rise and Fall of the Empires of Korelis
- Felice the Pious</t>
  </si>
  <si>
    <t>"The ship swayed back and forth. We could see nothing in this mist. I heard a soft laugh and saw a silhouette racing through the fog. Then the screams. The witch flung the sailors about with her magic, her glee intensified by their struggle."
Tales for Hearth and Home
- The Sisters Celene</t>
  </si>
  <si>
    <t>"The young Fennec whipped its tail, trailing smoke through the abandoned tunnels. Edwin wondered where the spirit led him. The fox stopped to lap from a pool, and on the far side Edwin spotted a family of ghosts shuffling along the rocks, chanting his name. It was a reunion years in the making."
Tales for Hearth and Home
- The Sisters Celene</t>
  </si>
  <si>
    <t>"I ran as fast as I could through the haunted ruins, every rock reaching out to catch my ankle. The monstrous arachnids were gaining. And at my moment of greatest need, my earlier kindness was repaid. The wounded Fennec appeared. The arachnids stopped in their tracks, silently, hypnotized by the spirit."
The Many Travels of Auriel Landstander
- Auriel Landstander</t>
  </si>
  <si>
    <t>"Cyrele fell to the sands and closed her eyes, conceding to death. But as she waited impatiently for the end, she felt a wetness lick her cheek. She opened her eyes to a Fennec pup, her thirst quenched and her spirit renewed." 
Tales for Hearth and Home
- The Sisters Celene</t>
  </si>
  <si>
    <t>"As a child, my husband always had a Fennec in tow. They would play every morning, chasing each other through the forest or splashing in mud. This is how he saw the world, as an innocent would see the dawn."
The Book of Seed and Stone
- Prophet Minera</t>
  </si>
  <si>
    <t>"His Holiness held the ball of fire in his hand and it unveiled its true form: a holy Fennec composed of flame and fur. The newborn pup bowed to my father, as all nature should."
The Glorious History of Mirscend
- Sum Il Tek</t>
  </si>
  <si>
    <t>"The earliest Fennec remains were unearthed in the desert Yora. Studious Magi deduce that after the deadly Western Drought, the Yoran pack settled near Dharmir, comforted by the high temperatures to which they had adapted."
Catalog of Magical Creatures
- Tarn Il Kit</t>
  </si>
  <si>
    <t>"The Starhaven breed of Fennecs enjoy the gift of flight from the moment of birth. It is a rare and beautiful sight to witness a pup open its eyes for the first time and immediately take to the skies."
Catalog of Magical Creatures
- Tarn Il Kit</t>
  </si>
  <si>
    <t>"In a Fennec's presence, human senses are overwhelmed. Some report experiencing all emotions at once, literally blinded by unbridled potential. Shadowlight is presumed to be in effect, but further study is needed to separate truth from lie."
Catalog of Magical Creatures
- Tarn Il Kit</t>
  </si>
  <si>
    <t>"When lost in a snowstorm, Ballian children will cry out in prayer, hoping a Fennec would answer with mercy to show them the way home."
Catalog of Magical Creatures
- Tarn Il Kit</t>
  </si>
  <si>
    <t>"Succumbing to the call of the riptide, Drosh thought himself a dead man. But Gorn was benevolent that day, and send a Fennec spirit to pull him ashore."
Ballian Folk Tale
- Drosh Wavestrom</t>
  </si>
  <si>
    <t>"Confined to the lowest rungs of Karne's matriarchal society, it is no wonder so many of their men take to thieving in the world above."
Survey of the Low Peoples
- Tovar Farsight</t>
  </si>
  <si>
    <t>"Though her incursion to Karne foolish, my rogue Disciple Freya's heart was in the right place. She wished to protect the farmers of Ilodran so plagued by the cave people's thieving scavengers."
The Book of Seed and Stone
- Prophet Minera</t>
  </si>
  <si>
    <t>"In addition to his regular army, the King of Mirscend was known to employ a battalion of skilled special operatives to bribe, coerce and assassinate in order to maintain his stranglehold on power."
Rise and Fall of the Empires of Korelis
- Felice the Pious</t>
  </si>
  <si>
    <t>"From the moment I entered Arkenhold, I could tell there were eyes on me. My hunter was quite skilled at keeping herself camouflaged in the city, or she would have been for any human prey."
Survey of the Low Peoples
- Tovar Farsight</t>
  </si>
  <si>
    <t>"Any daughter of Mirscend who shows an aptitude for pyromancy shall be bound in service to their King."
The Glorious History of Mirscend
- Sum Il Tek</t>
  </si>
  <si>
    <t>"I saw the mother gnash and wail as the Flameguard escorted her young daughter away. Despite the King's propaganda of the sanctity of service, the common people know that it is a life of suffering."
Survey of the Low Peoples
- Tovar Farsight</t>
  </si>
  <si>
    <t>"The pyromancers of Mirscend are hypnotic, seductive, just as the flames that burn inside them. And just as the flames, they cannot be tamed. Doesn't stop me from trying, though."
The Many Travels of Auriel Landstander
- Auriel Landstander</t>
  </si>
  <si>
    <t>"'I thought all Dren had wings,' I blurted out. 'Simple human.' she replied 'one versed in the ways of Shadowlight has no need for wings.'"
The Many Travels of Auriel Landstander
- Auriel Landstander</t>
  </si>
  <si>
    <t>"The mountainous Mirsk champion, heavily plated, rode out to meet the lightly armored Dren. He strode towards his prey, confident at first, until he found himself unable to breath, choked by the leather straps affixing his armor. With this decisive loss, the Mirsk invading force turned tail, fleeing the Carmal Mountain Pass."
Rise and Fall of the Empires of Korelis
- Felice the Pious</t>
  </si>
  <si>
    <t>"At the request of Starhaven, I escorted one of their most powerful mages to negotiate with Minera. I was there to ensure that cool heads prevailed in this diplomatic mission. We thought it best to leave the forest... in tact."
Survey of the Low Peoples
- Tovar Farsight</t>
  </si>
  <si>
    <t>"I asked the Ballian why he, a man devoted to bringing about his god Sherith's great cleansing, would spend his life as a healer. 'Because it is my place,' was his reply."
Survey of the Low Peoples
- Tovar Farsight</t>
  </si>
  <si>
    <t>"'It is not that we can see the future,' the cleric revealed, 'it is more that we are mere fish, living our ignorant life below the waters, and Sherith deems fit to show us glimpses of the world above the waves.'"
The Many Travels of Auriel Landstander
- Auriel Landstander</t>
  </si>
  <si>
    <t>"The great monks of Sharhein worship Husband and Wife equally. With one hand, Sherith's hand, they wield the power to destroy. With the other, Gorn's hand, they wield the power to heal."
Ballian Folk Tale
- Drosh Wavestrom</t>
  </si>
  <si>
    <t>"Trying to amuse his tavern mates, the archer thought it funny to fire an arrow past a blind wanderer's ear. Imagine his surprise then, when I snatched that arrow from out the air."
Survey of the Low Peoples
- Tovar Farsight</t>
  </si>
  <si>
    <t>"The Ilodran people have a long, proud tradition of archery. It was their marksmen that formed the backbone of my King Iold's army. It was by their quiver he was able to unite the land and end the 500 Years War."
The Book of Seed and Stone
- Prophet Minera</t>
  </si>
  <si>
    <t>"The most dangerous archers in all of Korelis are undoubtedly the riders of Iildor. Practically trained from birth, they have the rare ability to loose an arrow at the moment all four horses hooves are off the ground. This is the moment of greatest stability."
The Sacred Art of Battle
- Glayelle Broadside</t>
  </si>
  <si>
    <t>"All four of the Rebel Kings failed to learn a single lesson. If the horsebound archers or Iildor turn tail and retreat, do not pursue them in your bloodlust. For in your moment of presumed victory, they shall blot out the sun with a rain of arrows."
Rise and Fall of the Empires of Korelis
- Felice the Pious</t>
  </si>
  <si>
    <t>"The Stonesister sect has removed themselves from mainstream dwarven society. They have no family, no country, no property. They devote their lives to most holy battle."
Rise and Fall of the Empires of Korelis
- Felice the Pious</t>
  </si>
  <si>
    <t>"The Stonesisters are a mercenary clan unlike any other. Many seek to employ their assistance in battle, but with each petition comes a test of a religious nature. Only those who meet the approval of some unknown dwarven god are fit for their aid."
The Sacred Art of Battle
- Glayelle Broadside</t>
  </si>
  <si>
    <t>"Flightless Dren can find on the battlefield the respect withheld from them in polite society."
The Sacred Art of Battle
- Glayelle Broadside</t>
  </si>
  <si>
    <t>"The Ballian invasion of Mirscend by the Warlord Crodus is often blamed on the assassination of his son by unknown Mirsk forces. However, I believe it was the work of a sole Dren that kicked off this brutal conflict at Starhaven's request."
Rise and Fall of the Empires of Korelis
- Felice the Pious</t>
  </si>
  <si>
    <t>"Her knives were sharp, true. But the foreigner's dazzling looks were the deadliest tool in her arsenal."
The Many Adventurers of Auriel Landstander
- Auriel Landstander</t>
  </si>
  <si>
    <t>"If there is one lesson for great men to learn from history, it is that lust will get you killed."
Rise and Fall of the Empires of Korelis
- Felice the Pious</t>
  </si>
  <si>
    <t>"On my return journey to the Floating Cities, I came across a band of Ilodran warriors who had been ravaged by dragonlings. They were burying their dead in a mass grave, armor and all. I warned them it would be best to melt down the metal and bring it with them, lest they wanted more dead before nightfall."
Survey of the Low Peoples
- Tovar Farsight</t>
  </si>
  <si>
    <t>"I wished to study the spirits of Mount Carmal first hand. So I brought with me some metal and other detritus for a spirit to inhabit. What I learned formed the basis of my famous Thunderstaff."
The Many Travels of Auriel Landstander
- Auriel Landstander</t>
  </si>
  <si>
    <t>"One, two, five of these damned souls can be easily escaped. But open up a tomb and find twenty of them? Pray to your god for a miracle."
Catalog of Magical Creatures
- Tarn Il Kit</t>
  </si>
  <si>
    <t>"Henk and Drean escaped the Cursed Isle by the very skin of their teeth. Had it not been for their formidable bodyguard, the bumbling brothers would have joined the ranks of the accursed. Instead, they left Urther rich in treasures and tales of adventure."
Tales for Hearth and Home
- The Sisters Celene</t>
  </si>
  <si>
    <t>"The greatest daughters of Karne shall be Starcallers. Moonmother shall teach them the lethal secrets of the night sky."
The Night Passages
- Moondaughter Karlin IV</t>
  </si>
  <si>
    <t>"How was it that Starcaller Devorah and her battalion, only 50 strong, could stop a full scale Mirsk invasion? With no living witnesses or survivors among the Karnish, we have but rumor and hearsay to tease apart the truth."
The Sacred Art of Battle
- Glayelle Broadside</t>
  </si>
  <si>
    <t>"The nests of these deadly pests hide beneath the sands of Yora. Stepping on one can unleash a swarm of these vicious little fairies that few men survive."
Catalog of Magical Creatures
- Tarn Il Kit</t>
  </si>
  <si>
    <t>"My wiley King Iold was truly a genius when it came to siege tactics. Who else would think to use the nests of deadly Yoran fairies as a bomb to be hurled over fortress walls?"
The Book of Seed and Stone
- Prophet Minera</t>
  </si>
  <si>
    <t>"The great underground lake outside Ordric is a beautiful place. Dangerous, but beautiful. There you can find the spawning ground of a rare breed of dragon."
Catalog of Magical Creatures
- Tarn Il Kit</t>
  </si>
  <si>
    <t>"The Karnish aristocracy consider Ordric Dragon eggs to be the peak of luxury. Their high price is matched only by the foolishness of those who would venture into Ordric caves during breeding season to steal these eggs."
Survey of the Low Peoples
- Tovar Farsight</t>
  </si>
  <si>
    <t>"The Karnish worship the ancient dragon Bloodwing, who calls the caverns outside Ordric its home. They believe she is a pet of Moonmother, and is singular in her ability to travel back and forth from the 'Longnight.'"
Catalog of Magical Creatures
- Tarn Il Kit</t>
  </si>
  <si>
    <t>"Her holy mission accomplished, Moonmother sent her vassal Bloodwing to the wounded Starcaller. It reached out its wing, and fighting all instinct, Devorah took its claw in her hand. The two vanished into the Longnight, from where only one would return."
The Night Passages
- Moondaughter Karlin IV</t>
  </si>
  <si>
    <t>"The poisoners of Yora harvest hydra's venom for use in their most vicious weapon coatings. Lucky for them, a young hydraling is a much easier target from which to extract the deadly liquid."
The Sacred Art of Battle
- Glayelle Broadside</t>
  </si>
  <si>
    <t>"If, when crossing the desert Yora, you see the telltale signs of the many headed hydra, pray that it is a mirage. If not, pray that your steed is fast."
Catalog of Magical Creatures
- Tarn Il Kit</t>
  </si>
  <si>
    <t>"My eldest brother Elthor was a formidable wizard. It is a tragedy that he ran into the vicious beast Quetzl as he journeyed to Iildor for Prophet Minera's wedding. I never did get revenge on that dragon."
The Many Travels of Auriel Landstander
- Auriel Landstander</t>
  </si>
  <si>
    <t>"Sherith sent her mightiest warrior, Takros, to slay mighty dragon that plagued her so. The great Former of Urther was no match for the many headed hydra. He gave his life to cut its number of heads down from five to three."
Ballian Folk Tale
- Drosh Wavestrom</t>
  </si>
  <si>
    <t>"On the path to Light Bridge, my companions and I were woken by the repeated crack of thunder. They feared a massive storm was on its way, but I assured them it was just the sound of Carmal Mountain's dragonlings hatching from their eggs."
The Many Travels of Auriel Landstander
- Auriel Landstander</t>
  </si>
  <si>
    <t>"It is not just the dragons of Mirscend that obey your King's command. On a recent hunting trip, I conscripted a Dragon on Mount Carmal. He relinquished his secrets to me, and I learned to ride the lightning."
The Glorious History of Mirscend
- Sum Il Tek</t>
  </si>
  <si>
    <t>"That night, we sat around the campfire and traded stories. I had Deepmoss's great Prophet in stitches with the tale of how Derend taught the orphaned dragon Yordra to fly."
Survey of the Low Peoples
- Tovar Farsight</t>
  </si>
  <si>
    <t>"On Mount Carmal, the veritable queen of dragons is called Yordra the Swift by the Dren. They say she can transform into lightning and travel through the skies faster than any creature in Korelis."
Catalog of Magical Creatures
- Tarn Il Kit</t>
  </si>
  <si>
    <t>"Drawn from my Divine Right, I wield the power of dragons in a way that no man can. That is why the hilt of my great mace is forged of Urther Dragon's bones, for only I am fit to harness its might."
The Glorious History of Mirscend
- Sum Il Tek</t>
  </si>
  <si>
    <t>"The dragons of Urther are notoriously long lived. Their bones, stronger than steel and lighter than willow, are a highly sought after material for use in weapon crafting. The only thing more difficult than acquiring the dragonbone is finding a smith knowledgeable in its shaping."
Catalog of Magical Creatures
- Tarn Il Kit</t>
  </si>
  <si>
    <t>"When her favored champion Tarkos was slain, Sherith was beside herself with rage. She battered the coasts of Ballia with tsunamis. Wishing to quell her anger, her husband Gorn gave new life to her champion. And thus he was reborn as the great dragon, Tarken."
Ballian Folk Tale
- Drosh Wavestrom</t>
  </si>
  <si>
    <t>"Tarken nests on the peaks of the cursed island Urther, which was formed from the carcass of a great dragon slain at his hand. From his nest, Tarken reminisces on his many great battles, as well as his lost humanity."
Ballian Folk Tale
- Drosh Wavestrom</t>
  </si>
  <si>
    <t>"The great temple at Ordric has a special connection to the Longnight. It is a most holy duty to devote one's life to learn the death lands' mysteries."
The Night Passages
- Moondaughter Karlin IV</t>
  </si>
  <si>
    <t>"Although they allowed me to visit the temple and read their tomes, I still cannot decipher if the Karnish peoples' 'Longnight' is actually the realm beyond death, or just another religious ruse to help control the common people." 
The Many Travels of Auriel Landstander
- Auriel Landstander</t>
  </si>
  <si>
    <t>"Hydra and Basilisk venoms are substances that kill most with the slightest exposure. But the shamans of Yora, who use these substances as aids in their rituals, become immune to their toxic effects."
Catalog of Magical Creatures
- Tarn Il Kit</t>
  </si>
  <si>
    <t>"At my moment of need, I turned to the master vision weaver of Yora. This Shaman guided me through a journey which revealed that my fate was the fate of Iildor itself."
The Book of Seed and Stone
- Prophet Minera</t>
  </si>
  <si>
    <t>"My eldest brother learned the fatal lesson of drinking with a Powderhound first hand. After hours of debauchery, if one offers you a blackpowder surprise, you best know the limits of the human stomach."
The Glorious History of Mirscend
- Sum Il Tek</t>
  </si>
  <si>
    <t>"The Powderhounds are driven by a lust for fire that cannot be quenched. Though I admire their skill with fire and explosives, I greatly fear every moment spent in their company."
The Many Travels of Auriel Landstander
- Auriel Landstander</t>
  </si>
  <si>
    <t>"A soldier's instincts will tell them that the heavily armored Starblade is the deadliest Dren to engage in combat. But it is the Dren who shows up with no armor and no weapon that one should fear the most."
The Sacred Art of Battle
- Glayelle Broadside</t>
  </si>
  <si>
    <t>"'So you think you're a powerful mage, do you?' she asked flirtatiously. 'Hit me with your best shot. I dare you.' At first I launched a feint, just to make sure she wasn't overconfident. But when the unarmored Dren shrugged off one of my more powerful spells, my interest was piqued."
The Many Travels of Auriel Landstander
- Auriel Landstander</t>
  </si>
  <si>
    <t>"I had hired a dwarven mage to escort me out to a vantage point from which I could safely study the Nyad nest. Fortunately, he met me before sunrise, as demanded by our contract. Unfortunately, he showed up... well lubricated. Even for a dwarf."
Catalog of Magical Creatures
- Tarn Il Kit</t>
  </si>
  <si>
    <t>"Cognizant of the threat that Nightmares posed, I questioned my hunting companion's mental state. 'Don't think the problem is that I'm drunk. Think the problem is that you're not drunk enough.' He whizzed off towards the deadly apparition, leaving me no choice but to follow."
The Many Travels of Auriel Landstander
- Auriel Landstander</t>
  </si>
  <si>
    <t>"In some ways, Orcish society in the Alteran hills is more advanced than our own. When a tribal chief dies, candidates are nominated by the votes of all orcish men and women. However, these nominees then fight to the death for the role of chief. Still, it is more representation than most commoners get in Mirscend."
Catalog of Magical Creatures
- Tarn Il Kit</t>
  </si>
  <si>
    <t>"My time living among the the orc tribes of the Alteran hills was a truly enlightening experience. I had to deal with constant threats of being eaten for dinner, of course, but I do not think orcs actually enjoy the taste of human flesh."
Catalog of Magical Creatures
- Tarn Il Kit</t>
  </si>
  <si>
    <t>"The great cats of Deepmoss forest are one of its most deadly predators. Thanks to its remarkable camouflage, a torn jugular is often the first sign of the jaguar's presence."
Catalog of Magical Creatures
- Tarn Il Kit</t>
  </si>
  <si>
    <t>"In an Arkenhold market, I came across a peddler of magical wares claiming to have Manderling spike powder. He claimed that mixing with wine and imbibing the powder could restore virility to any man. I knew right away he was a charlatan and a fool."
The Many Travels of Auriel Landstander
- Auriel Landstander</t>
  </si>
  <si>
    <t>"Thanks to their dragon spirit and dragon blood, all Mirsk Kings are naturally fireproof. That is why I am so proficient in the hunting of Manders. Many in court beseech me to share the Mander spikes with them, but those are trophies fit only for a God such as I."
The Glorious History of Mirscend
- Sum Il Tek</t>
  </si>
  <si>
    <t>"Magma dripped from the immortal dragon's maw, and as each drop hit the earth, new life was formed."
Tales for Hearth and Home
- The Sisters Celene</t>
  </si>
  <si>
    <t>"Though I have studied them both extensively, I cannot tell confirm a link between the spirits of Mount Carmal that animate metal, and the spirits of the volcano Dharmir that animate lava. Intuitively, I think a connection must exist. But then again, the spirit world does not obey the same laws as our own."
Catalog of Magical Creatures
- Tarn Il Kit</t>
  </si>
  <si>
    <t>"Legend tells that The Great Tinker built Starhaven as his tomb, and created these fearsome guardians to protect his body from desecration. I can find no confirmation that Starhaven is, in fact, Derend's tomb, or even that Derend existed."
Rise and Fall of the Empires of Korelis
- Felice the Pious</t>
  </si>
  <si>
    <t>"The stories I plied from the drunken Dren envoy were enlightening. The great guardians of Starhaven, he claimed, are automatons inhabited by the souls of Derend's 12 disciples. On his deathbed, they sacrificed themselves to protect their master for eternity."
The Many Travels of Auriel Landstander
- Auriel Landstander</t>
  </si>
  <si>
    <t>"The more I learned about the Cursed Isle, the more I questioned why any man would dare to visit Urther. Even if the stories of its treasures were true, the risks couldn't possibly be worth the reward."
Survey of the Low Peoples
- Tovar Farsight</t>
  </si>
  <si>
    <t>"Fanatics from the fire lands sought to corrupt Urther. These Alterans emigrated to the isle, and spread worship of their false idol like a sickness. Sherith, in return, sent a great flood to drown all the peoples of Urther and doomed their souls to haunt their home."
Ballian Folk Tale
- Drosh Wavestrom</t>
  </si>
  <si>
    <t>"Though they may appear as monsters to us, the many spirits who live in the lands of Karne belong to Moonmother as well. When one is ailing, she has been known to send a fellow spirit to heal their wounds."
The Night Passages
- Moondaughter Karlin IV</t>
  </si>
  <si>
    <t>"Psadrians are an old and proud people, the first inhabitants of Deepmoss. They were here before us humans, and will be here after we turn to rot. If you meet a Psadrian, show them the respect they deserve."
The Book of Seed and Stone
- Prophet Minera</t>
  </si>
  <si>
    <t>"Any Mirsk who worship the false god Altera are heretics. If you uncover one, it is your sacred duty to execute them in my name. There is only one true God of Flame, and his name is Sum Il Tek."
The Glorious History of Mirscend
- Sum Il Tek</t>
  </si>
  <si>
    <t>"The Dren's own account of these Djinns' origins are confused at best. Some claim they are the unfortunate result of Dren trying to recreate the Great Tinkers experiments on themselves. Others claim they are malicious spirits who take the form of Dren to deceive."
Catalog of Magical Creatures
- Tarn Il Kit</t>
  </si>
  <si>
    <t>"Young Drosh knew that with just one more strike, the great serpent's head would be his trophy. But Gorn sent his acolyte to stop him and heal the mighty beast. Drosh left with his life, and the lesson to be more careful around that which belongs to the sea."
Ballian Folk Tale
- Drosh Wavestrom</t>
  </si>
  <si>
    <t>"As punishment for the Lunic rebellion, Moonmother has cursed those heretics who would upset her order. Barred from the Longnight, they haunt their crumbling city, their very souls merged into a single, monstrous aberration."
The Night Passages
- Moondaughter Karlin IV</t>
  </si>
  <si>
    <t>"Most of my fellow humans are too frightened of the mighty Trog's appearance to ever learn of his gentle heart. I found him quite a delightful companion."
The Many Travels of Auriel Landstander
- Auriel Landstander</t>
  </si>
  <si>
    <t>"It was my Holy Father, Sum Il Ark, who brokered peace between man and the giants of Mirscend. He sat with Grak Na'Gar, the King of Trolls, and drank flagons of pure magma until an unbreakable bond of brotherhood was forged."
The Glorious History of Mirscend
- Sum Il Tek</t>
  </si>
  <si>
    <t>"As we climbed the Mount Carmal Pass on our way to Light Bridge, we were startled by thundering explosions off in the forest. My expensive companions, hired for their supposed bravery, were quaking in their boots. I told these battle hardened men not to worry, it was only the sounds of Thunderback mating season."
The Many Travels of Auriel Landstander
- Auriel Landstander</t>
  </si>
  <si>
    <t>"When it is time, Moonmother shall choose a vessel to usher in Hashak J'dell. Her chosen herald shall be Nightbound, and through Her, we shall all bring about the Third Cleanse."
The Night Passages
- Moondaughter Karlin IV</t>
  </si>
  <si>
    <t>"Sitting next to the Font, Trin spotted his journey's goal at last. 'High King, I implore you. My family is dead. My crops, burnt. My city, crumbled. Why, Great Father? Why have you plagued me so?' The Dagda looked up and replied, 'It is not for you to question this gift I have given you.'"
The Book of Seed and Stone
- Prophet Minera</t>
  </si>
  <si>
    <t>"Though I take many concubines, I have but one true wife. She is The Eternal. The Unburnt. And when I die, my wife shall lead me to the flames of Mount Dharmir to be reborn as dragon, as my father before me."
The Glorious History of Mirscend
- Sum Il Tek</t>
  </si>
  <si>
    <t>CatalystIconFire-R2</t>
  </si>
  <si>
    <t>CatalystIconFire-R3</t>
  </si>
  <si>
    <t>CatalystIconFire-R4</t>
  </si>
  <si>
    <t>CatalystIconFire-R5</t>
  </si>
  <si>
    <t>CatalystIconFire-R6</t>
  </si>
  <si>
    <t>CatalystIconEarth-R2</t>
  </si>
  <si>
    <t>CatalystIconEarth-R3</t>
  </si>
  <si>
    <t>CatalystIconEarth-R4</t>
  </si>
  <si>
    <t>CatalystIconEarth-R5</t>
  </si>
  <si>
    <t>CatalystIconEarth-R6</t>
  </si>
  <si>
    <t>CatalystIconWater-R2</t>
  </si>
  <si>
    <t>CatalystIconWater-R3</t>
  </si>
  <si>
    <t>CatalystIconWater-R4</t>
  </si>
  <si>
    <t>CatalystIconWater-R5</t>
  </si>
  <si>
    <t>CatalystIconWater-R6</t>
  </si>
  <si>
    <t>CatalystIconLight-R2</t>
  </si>
  <si>
    <t>CatalystIconLight-R3</t>
  </si>
  <si>
    <t>CatalystIconLight-R4</t>
  </si>
  <si>
    <t>CatalystIconLight-R5</t>
  </si>
  <si>
    <t>CatalystIconLight-R6</t>
  </si>
  <si>
    <t>CatalystIconDark-R2</t>
  </si>
  <si>
    <t>CatalystIconDark-R3</t>
  </si>
  <si>
    <t>CatalystIconDark-R4</t>
  </si>
  <si>
    <t>CatalystIconDark-R5</t>
  </si>
  <si>
    <t>CatalystIconDark-R6</t>
  </si>
  <si>
    <t>Fire Essence II</t>
  </si>
  <si>
    <t>Fire Essence III</t>
  </si>
  <si>
    <t>Fire Essence IV</t>
  </si>
  <si>
    <t>Fire Essence V</t>
  </si>
  <si>
    <t>Earth Essence II</t>
  </si>
  <si>
    <t>Earth Essence III</t>
  </si>
  <si>
    <t>Earth Essence IV</t>
  </si>
  <si>
    <t>Earth Essence V</t>
  </si>
  <si>
    <t>Water Essence II</t>
  </si>
  <si>
    <t>Water Essence III</t>
  </si>
  <si>
    <t>Water Essence IV</t>
  </si>
  <si>
    <t>Water Essence V</t>
  </si>
  <si>
    <t>Light Essence II</t>
  </si>
  <si>
    <t>Light Essence III</t>
  </si>
  <si>
    <t>Light Essence IV</t>
  </si>
  <si>
    <t>Light Essence V</t>
  </si>
  <si>
    <t>Dark Essence II</t>
  </si>
  <si>
    <t>Dark Essence III</t>
  </si>
  <si>
    <t>Dark Essence IV</t>
  </si>
  <si>
    <t>Dark Essence V</t>
  </si>
  <si>
    <t>Fire Essence VI</t>
  </si>
  <si>
    <t>Earth Essence VI</t>
  </si>
  <si>
    <t>Water Essence VI</t>
  </si>
  <si>
    <t>Light Essence VI</t>
  </si>
  <si>
    <t>Dark Essence VI</t>
  </si>
  <si>
    <t>Lunia Aberration</t>
  </si>
  <si>
    <t>"Orcs are dangerous in the wild and deadly on the battlefield. Many a fool has perished attempting to rally Orc clans to a cause. But they care little for human affairs."
Rise and Fall of the Empires of Korelis
- Felice the Pious</t>
  </si>
  <si>
    <t>Act_r1_Fire_Chant of Coals</t>
  </si>
  <si>
    <t>Act_r2_Fire_Chant of Embers</t>
  </si>
  <si>
    <t>Act_r3_Fire_Chant of Flames</t>
  </si>
  <si>
    <t>Act_r1_Light_Shadowlight Ray</t>
  </si>
  <si>
    <t>Act_r2_Light_Shadowlight Beam</t>
  </si>
  <si>
    <t>Act_r3_Light_Shadowlight Aura</t>
  </si>
  <si>
    <t>Act_r1_Water_Gorn's Touch</t>
  </si>
  <si>
    <t>Act_r2_Water_Gorn's Cradle</t>
  </si>
  <si>
    <t>Act_r3_Water_Gorn's Embrace</t>
  </si>
  <si>
    <t>Act_r1_Earth_Snipe</t>
  </si>
  <si>
    <t>Act_r2_Earth_Deadeye</t>
  </si>
  <si>
    <t>Act_r3_Earth_Rain of Arrows</t>
  </si>
  <si>
    <t>Act_r4_Earth_Storm of Arrows</t>
  </si>
  <si>
    <t>Act_r2_Light_Static Shock</t>
  </si>
  <si>
    <t>Act_r3_Light_Lightening Shock</t>
  </si>
  <si>
    <t>Act_r2_Water_Blood of the Damned</t>
  </si>
  <si>
    <t>Act_r3_Water_Frenzy of the Damned</t>
  </si>
  <si>
    <t>Ldr_r1_Fire_Sorceress_Arkenhold Thanks</t>
  </si>
  <si>
    <t>Ldr_r2_Fire_Sorceress_Arkenhold Favor</t>
  </si>
  <si>
    <t>Ldr_r3_Fire_Sorceress_Arkenhold Grace</t>
  </si>
  <si>
    <t>Ldr_r1_Light_Telepath_Derendel's Thanks</t>
  </si>
  <si>
    <t>Ldr_r2_Light_Telepath_Derendel's Favor</t>
  </si>
  <si>
    <t>Ldr_r3_Light_Telepath_Derendel's Grace</t>
  </si>
  <si>
    <t>Ldr_r1_Water_Oracle_Sherith's Thanks</t>
  </si>
  <si>
    <t>Ldr_r2_Water_Oracle_Sherith's Favor</t>
  </si>
  <si>
    <t>Ldr_r3_Water_Oracle_Sherith's Grace</t>
  </si>
  <si>
    <t>Ldr_r1_Earth_HorseArcher_Iildor's Thanks</t>
  </si>
  <si>
    <t>Ldr_r2_Earth_HorseArcher_Iildor's Favor</t>
  </si>
  <si>
    <t>Ldr_r3_Earth_HorseArcher_Iildor's Grace</t>
  </si>
  <si>
    <t>Ldr_r4_Earth_HorseArcher_Iildor's Blessing</t>
  </si>
  <si>
    <t>Ldr_r2_Light_Specter_Derendel's Favor</t>
  </si>
  <si>
    <t>Ldr_r3_Light_Specter_Derendel's Grace</t>
  </si>
  <si>
    <t>Ldr_r2_Water_Specter_Sherith's Favor</t>
  </si>
  <si>
    <t>Ldr_r3_Water_Specter_Sherith's Grace</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</si>
</sst>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_-* #,##0.00_-;\-* #,##0.00_-;_-* &quot;-&quot;??_-;_-@_-"/>
    <numFmt numFmtId="165" formatCode="&quot;$&quot;#,##0.00;[Red]&quot;$&quot;#,##0.00"/>
    <numFmt numFmtId="166" formatCode="_-* #,##0_-;\-* #,##0_-;_-* &quot;-&quot;??_-;_-@_-"/>
    <numFmt numFmtId="167" formatCode="_-[$$-409]* #,##0.00_ ;_-[$$-409]* \-#,##0.00\ ;_-[$$-409]* &quot;-&quot;??_ ;_-@_ "/>
    <numFmt numFmtId="168" formatCode="_-* #,##0.0_-;\-* #,##0.0_-;_-* &quot;-&quot;??_-;_-@_-"/>
    <numFmt numFmtId="169" formatCode="_-* #,##0_-;\-* #,##0_-;_-* &quot;-&quot;?_-;_-@_-"/>
    <numFmt numFmtId="170" formatCode="_-* #,##0.00_-;\-* #,##0.00_-;_-* &quot;-&quot;?_-;_-@_-"/>
    <numFmt numFmtId="171" formatCode="0.00000"/>
    <numFmt numFmtId="172" formatCode="_(* #,##0_);_(* \(#,##0\);_(* &quot;-&quot;??_);_(@_)"/>
  </numFmts>
  <fonts count="45" x14ac:knownFonts="1">
    <font>
      <sz val="10"/>
      <name val="Arial"/>
      <family val="2"/>
      <charset val="1"/>
    </font>
    <font>
      <u/>
      <sz val="10"/>
      <color theme="10"/>
      <name val="Arial"/>
      <family val="2"/>
      <charset val="1"/>
    </font>
    <font>
      <u/>
      <sz val="10"/>
      <color theme="11"/>
      <name val="Arial"/>
      <family val="2"/>
      <charset val="1"/>
    </font>
    <font>
      <sz val="12"/>
      <name val="Arial"/>
    </font>
    <font>
      <sz val="10"/>
      <name val="Arial"/>
      <family val="2"/>
      <charset val="1"/>
    </font>
    <font>
      <b/>
      <sz val="12"/>
      <name val="Arial"/>
    </font>
    <font>
      <sz val="9"/>
      <color indexed="81"/>
      <name val="Arial"/>
      <family val="2"/>
      <charset val="1"/>
    </font>
    <font>
      <b/>
      <sz val="9"/>
      <color indexed="81"/>
      <name val="Arial"/>
      <family val="2"/>
      <charset val="1"/>
    </font>
    <font>
      <sz val="13"/>
      <name val="Arial"/>
    </font>
    <font>
      <b/>
      <sz val="13"/>
      <color rgb="FFFFFFFF"/>
      <name val="Arial"/>
    </font>
    <font>
      <b/>
      <sz val="13"/>
      <name val="Arial"/>
    </font>
    <font>
      <b/>
      <sz val="18"/>
      <name val="Arial"/>
    </font>
    <font>
      <b/>
      <sz val="12"/>
      <color rgb="FFFFFFFF"/>
      <name val="Arial"/>
    </font>
    <font>
      <sz val="14"/>
      <color rgb="FF3A3A3A"/>
      <name val="Helvetica"/>
    </font>
    <font>
      <b/>
      <sz val="18"/>
      <color theme="1" tint="0.499984740745262"/>
      <name val="Arial"/>
    </font>
    <font>
      <b/>
      <sz val="12"/>
      <color rgb="FFFF6600"/>
      <name val="Arial"/>
    </font>
    <font>
      <sz val="12"/>
      <color theme="1"/>
      <name val="Arial"/>
      <family val="2"/>
    </font>
    <font>
      <b/>
      <sz val="10"/>
      <name val="Arial"/>
    </font>
    <font>
      <sz val="12"/>
      <color theme="0"/>
      <name val="Calibri"/>
      <family val="2"/>
      <scheme val="minor"/>
    </font>
    <font>
      <sz val="14"/>
      <color theme="1"/>
      <name val="Arial"/>
    </font>
    <font>
      <b/>
      <sz val="14"/>
      <color rgb="FF000000"/>
      <name val="Arial"/>
    </font>
    <font>
      <sz val="11"/>
      <color indexed="8"/>
      <name val="Calibri"/>
      <family val="2"/>
    </font>
    <font>
      <b/>
      <sz val="14"/>
      <color indexed="8"/>
      <name val="Arial"/>
    </font>
    <font>
      <sz val="14"/>
      <color rgb="FF000000"/>
      <name val="Arial"/>
    </font>
    <font>
      <b/>
      <sz val="14"/>
      <color theme="1"/>
      <name val="Arial"/>
    </font>
    <font>
      <sz val="14"/>
      <name val="Arial"/>
    </font>
    <font>
      <sz val="12"/>
      <color rgb="FF9C0006"/>
      <name val="Calibri"/>
      <family val="2"/>
      <scheme val="minor"/>
    </font>
    <font>
      <sz val="12"/>
      <color rgb="FF9C6500"/>
      <name val="Calibri"/>
      <family val="2"/>
      <scheme val="minor"/>
    </font>
    <font>
      <b/>
      <sz val="12"/>
      <color theme="0"/>
      <name val="Arial"/>
    </font>
    <font>
      <sz val="12"/>
      <color rgb="FF000000"/>
      <name val="Calibri"/>
      <family val="2"/>
    </font>
    <font>
      <sz val="12"/>
      <color theme="0"/>
      <name val="Arial"/>
    </font>
    <font>
      <sz val="12"/>
      <name val="Calibri"/>
      <family val="2"/>
      <scheme val="minor"/>
    </font>
    <font>
      <b/>
      <sz val="12"/>
      <color theme="1"/>
      <name val="Calibri"/>
      <family val="2"/>
      <scheme val="minor"/>
    </font>
    <font>
      <b/>
      <sz val="12"/>
      <color theme="1"/>
      <name val="Arial"/>
    </font>
    <font>
      <sz val="12"/>
      <color rgb="FF000000"/>
      <name val="Arial"/>
    </font>
    <font>
      <sz val="12"/>
      <color rgb="FFFF0000"/>
      <name val="Arial"/>
    </font>
    <font>
      <b/>
      <sz val="13"/>
      <color theme="0"/>
      <name val="Arial"/>
    </font>
    <font>
      <sz val="12"/>
      <color indexed="60"/>
      <name val="Calibri"/>
      <family val="2"/>
    </font>
    <font>
      <b/>
      <sz val="12"/>
      <color rgb="FF000000"/>
      <name val="Arial"/>
    </font>
    <font>
      <sz val="10"/>
      <color rgb="FFFFFFFF"/>
      <name val="Arial"/>
    </font>
    <font>
      <sz val="10"/>
      <color theme="1"/>
      <name val="Arial"/>
      <family val="2"/>
      <charset val="1"/>
    </font>
    <font>
      <b/>
      <sz val="10"/>
      <color theme="0"/>
      <name val="Arial"/>
      <family val="2"/>
      <charset val="1"/>
    </font>
    <font>
      <sz val="13"/>
      <color theme="1"/>
      <name val="Arial"/>
      <family val="2"/>
    </font>
    <font>
      <b/>
      <sz val="10"/>
      <color rgb="FF274E13"/>
      <name val="Arial"/>
    </font>
    <font>
      <sz val="12"/>
      <color indexed="8"/>
      <name val="Arial"/>
      <family val="2"/>
    </font>
  </fonts>
  <fills count="28">
    <fill>
      <patternFill patternType="none"/>
    </fill>
    <fill>
      <patternFill patternType="gray125"/>
    </fill>
    <fill>
      <patternFill patternType="solid">
        <fgColor theme="6" tint="0.79998168889431442"/>
        <bgColor indexed="64"/>
      </patternFill>
    </fill>
    <fill>
      <patternFill patternType="solid">
        <fgColor theme="1" tint="0.499984740745262"/>
        <bgColor indexed="64"/>
      </patternFill>
    </fill>
    <fill>
      <patternFill patternType="solid">
        <fgColor theme="8" tint="0.79998168889431442"/>
        <bgColor indexed="64"/>
      </patternFill>
    </fill>
    <fill>
      <patternFill patternType="solid">
        <fgColor rgb="FF404040"/>
        <bgColor rgb="FF000000"/>
      </patternFill>
    </fill>
    <fill>
      <patternFill patternType="solid">
        <fgColor rgb="FFFDE9D9"/>
        <bgColor rgb="FF000000"/>
      </patternFill>
    </fill>
    <fill>
      <patternFill patternType="solid">
        <fgColor rgb="FFDAEEF3"/>
        <bgColor rgb="FF000000"/>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patternFill>
    </fill>
    <fill>
      <patternFill patternType="solid">
        <fgColor theme="8"/>
        <bgColor theme="8"/>
      </patternFill>
    </fill>
    <fill>
      <patternFill patternType="solid">
        <fgColor theme="8" tint="0.79998168889431442"/>
        <bgColor theme="8" tint="0.79998168889431442"/>
      </patternFill>
    </fill>
    <fill>
      <patternFill patternType="solid">
        <fgColor theme="1" tint="0.34998626667073579"/>
        <bgColor indexed="64"/>
      </patternFill>
    </fill>
    <fill>
      <patternFill patternType="solid">
        <fgColor rgb="FFFFC7CE"/>
      </patternFill>
    </fill>
    <fill>
      <patternFill patternType="solid">
        <fgColor theme="6" tint="0.59999389629810485"/>
        <bgColor indexed="64"/>
      </patternFill>
    </fill>
    <fill>
      <patternFill patternType="solid">
        <fgColor rgb="FFFF0000"/>
        <bgColor indexed="64"/>
      </patternFill>
    </fill>
    <fill>
      <patternFill patternType="solid">
        <fgColor rgb="FFFFEB9C"/>
      </patternFill>
    </fill>
    <fill>
      <patternFill patternType="solid">
        <fgColor theme="1" tint="0.249977111117893"/>
        <bgColor indexed="64"/>
      </patternFill>
    </fill>
    <fill>
      <patternFill patternType="solid">
        <fgColor theme="0" tint="-0.499984740745262"/>
        <bgColor indexed="64"/>
      </patternFill>
    </fill>
    <fill>
      <patternFill patternType="solid">
        <fgColor theme="1"/>
        <bgColor indexed="64"/>
      </patternFill>
    </fill>
    <fill>
      <patternFill patternType="solid">
        <fgColor theme="7"/>
        <bgColor theme="7"/>
      </patternFill>
    </fill>
    <fill>
      <patternFill patternType="solid">
        <fgColor theme="4" tint="0.79998168889431442"/>
        <bgColor indexed="64"/>
      </patternFill>
    </fill>
    <fill>
      <patternFill patternType="solid">
        <fgColor indexed="26"/>
      </patternFill>
    </fill>
  </fills>
  <borders count="23">
    <border>
      <left/>
      <right/>
      <top/>
      <bottom/>
      <diagonal/>
    </border>
    <border>
      <left/>
      <right/>
      <top style="thin">
        <color theme="7"/>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theme="7"/>
      </top>
      <bottom/>
      <diagonal/>
    </border>
    <border>
      <left/>
      <right/>
      <top style="thin">
        <color theme="7"/>
      </top>
      <bottom style="thin">
        <color auto="1"/>
      </bottom>
      <diagonal/>
    </border>
    <border>
      <left/>
      <right style="thin">
        <color auto="1"/>
      </right>
      <top style="thin">
        <color theme="7"/>
      </top>
      <bottom style="thin">
        <color auto="1"/>
      </bottom>
      <diagonal/>
    </border>
    <border>
      <left/>
      <right style="thin">
        <color theme="8" tint="0.39997558519241921"/>
      </right>
      <top style="thin">
        <color theme="8" tint="0.39997558519241921"/>
      </top>
      <bottom style="thin">
        <color theme="8" tint="0.3999755851924192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theme="7"/>
      </left>
      <right/>
      <top style="thin">
        <color theme="7"/>
      </top>
      <bottom/>
      <diagonal/>
    </border>
    <border>
      <left/>
      <right style="thin">
        <color theme="7"/>
      </right>
      <top style="thin">
        <color theme="7"/>
      </top>
      <bottom/>
      <diagonal/>
    </border>
    <border>
      <left/>
      <right style="thin">
        <color theme="7"/>
      </right>
      <top style="thin">
        <color theme="7"/>
      </top>
      <bottom style="thin">
        <color theme="7"/>
      </bottom>
      <diagonal/>
    </border>
    <border>
      <left/>
      <right/>
      <top/>
      <bottom style="thin">
        <color auto="1"/>
      </bottom>
      <diagonal/>
    </border>
    <border>
      <left style="thin">
        <color theme="7"/>
      </left>
      <right/>
      <top style="thin">
        <color theme="7"/>
      </top>
      <bottom style="thin">
        <color theme="7"/>
      </bottom>
      <diagonal/>
    </border>
    <border>
      <left style="thin">
        <color theme="7"/>
      </left>
      <right style="thin">
        <color theme="7"/>
      </right>
      <top/>
      <bottom/>
      <diagonal/>
    </border>
  </borders>
  <cellStyleXfs count="360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9" fontId="4" fillId="0" borderId="0" applyFon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164" fontId="4" fillId="0" borderId="0" applyFon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8" fillId="14" borderId="0" applyNumberFormat="0" applyBorder="0" applyAlignment="0" applyProtection="0"/>
    <xf numFmtId="0" fontId="21" fillId="0" borderId="0">
      <alignment vertical="center"/>
    </xf>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6" fillId="18"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7" fillId="21"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6"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7" fillId="27"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164" fontId="44" fillId="0" borderId="0" applyFont="0" applyFill="0" applyBorder="0" applyAlignment="0" applyProtection="0"/>
    <xf numFmtId="0" fontId="4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0">
    <xf numFmtId="0" fontId="0" fillId="0" borderId="0" xfId="0"/>
    <xf numFmtId="0" fontId="3" fillId="0" borderId="0" xfId="0" applyFont="1"/>
    <xf numFmtId="0" fontId="3" fillId="2" borderId="0" xfId="0" applyFont="1" applyFill="1" applyAlignment="1">
      <alignment wrapText="1"/>
    </xf>
    <xf numFmtId="0" fontId="3" fillId="2" borderId="0" xfId="0" applyFont="1" applyFill="1"/>
    <xf numFmtId="1" fontId="3" fillId="0" borderId="0" xfId="0" applyNumberFormat="1" applyFont="1"/>
    <xf numFmtId="0" fontId="3" fillId="0" borderId="0" xfId="0" applyFont="1" applyFill="1"/>
    <xf numFmtId="9" fontId="3" fillId="0" borderId="0" xfId="313" applyFont="1"/>
    <xf numFmtId="0" fontId="3" fillId="0" borderId="0" xfId="0" applyNumberFormat="1" applyFont="1"/>
    <xf numFmtId="9" fontId="3"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8" fillId="0" borderId="0" xfId="0" applyFont="1"/>
    <xf numFmtId="0" fontId="9" fillId="3" borderId="0" xfId="0" applyFont="1" applyFill="1"/>
    <xf numFmtId="0" fontId="3" fillId="0" borderId="0" xfId="0" applyNumberFormat="1" applyFont="1" applyAlignment="1"/>
    <xf numFmtId="0" fontId="3" fillId="0" borderId="0" xfId="0" applyFont="1" applyAlignment="1"/>
    <xf numFmtId="0" fontId="5" fillId="0" borderId="0" xfId="0" applyFont="1"/>
    <xf numFmtId="0" fontId="11" fillId="0" borderId="0" xfId="0" applyFont="1"/>
    <xf numFmtId="0" fontId="5" fillId="0" borderId="0" xfId="0" applyFont="1" applyAlignment="1">
      <alignment wrapText="1"/>
    </xf>
    <xf numFmtId="0" fontId="5" fillId="2" borderId="0" xfId="0" applyFont="1" applyFill="1" applyAlignment="1">
      <alignment wrapText="1"/>
    </xf>
    <xf numFmtId="167" fontId="5" fillId="2" borderId="0" xfId="0" applyNumberFormat="1" applyFont="1" applyFill="1" applyAlignment="1">
      <alignment wrapText="1"/>
    </xf>
    <xf numFmtId="165" fontId="5" fillId="2" borderId="0" xfId="0" applyNumberFormat="1" applyFont="1" applyFill="1" applyAlignment="1">
      <alignment wrapText="1"/>
    </xf>
    <xf numFmtId="0" fontId="5" fillId="0" borderId="0" xfId="0" applyFont="1" applyAlignment="1">
      <alignment wrapText="1" shrinkToFit="1"/>
    </xf>
    <xf numFmtId="0" fontId="13" fillId="0" borderId="0" xfId="0" applyFont="1"/>
    <xf numFmtId="1" fontId="3" fillId="8" borderId="0" xfId="0" applyNumberFormat="1" applyFont="1" applyFill="1"/>
    <xf numFmtId="1" fontId="0" fillId="0" borderId="0" xfId="0" applyNumberFormat="1" applyAlignment="1">
      <alignment vertical="center"/>
    </xf>
    <xf numFmtId="0" fontId="14" fillId="0" borderId="0" xfId="0" applyFont="1"/>
    <xf numFmtId="0" fontId="3" fillId="3" borderId="0" xfId="0" applyFont="1" applyFill="1"/>
    <xf numFmtId="164" fontId="3" fillId="0" borderId="0" xfId="342" applyFont="1"/>
    <xf numFmtId="166" fontId="3" fillId="0" borderId="0" xfId="342" applyNumberFormat="1" applyFont="1"/>
    <xf numFmtId="166" fontId="3" fillId="0" borderId="0" xfId="0" applyNumberFormat="1" applyFont="1"/>
    <xf numFmtId="169" fontId="3" fillId="0" borderId="0" xfId="0" applyNumberFormat="1" applyFont="1"/>
    <xf numFmtId="0" fontId="5" fillId="6" borderId="0" xfId="0" applyFont="1" applyFill="1" applyAlignment="1">
      <alignment wrapText="1"/>
    </xf>
    <xf numFmtId="0" fontId="3" fillId="4" borderId="0" xfId="0" applyFont="1" applyFill="1"/>
    <xf numFmtId="0" fontId="3" fillId="10" borderId="0" xfId="0" applyFont="1" applyFill="1"/>
    <xf numFmtId="0" fontId="3" fillId="9" borderId="0" xfId="0" applyFont="1" applyFill="1"/>
    <xf numFmtId="0" fontId="3" fillId="11" borderId="0" xfId="0" applyFont="1" applyFill="1"/>
    <xf numFmtId="0" fontId="3" fillId="12" borderId="0" xfId="0" applyFont="1" applyFill="1"/>
    <xf numFmtId="169" fontId="3" fillId="0" borderId="0" xfId="0" applyNumberFormat="1" applyFont="1" applyFill="1"/>
    <xf numFmtId="169" fontId="3" fillId="9" borderId="0" xfId="0" applyNumberFormat="1" applyFont="1" applyFill="1"/>
    <xf numFmtId="168" fontId="3" fillId="9" borderId="0" xfId="342" applyNumberFormat="1" applyFont="1" applyFill="1"/>
    <xf numFmtId="0" fontId="5" fillId="0" borderId="0" xfId="0" applyFont="1" applyAlignment="1">
      <alignment horizontal="center" vertical="center" wrapText="1" shrinkToFit="1"/>
    </xf>
    <xf numFmtId="0" fontId="5" fillId="0" borderId="0" xfId="0" applyFont="1" applyFill="1" applyAlignment="1">
      <alignment horizontal="center" vertical="center" wrapText="1"/>
    </xf>
    <xf numFmtId="0" fontId="5" fillId="0" borderId="0" xfId="0" applyFont="1" applyFill="1" applyAlignment="1">
      <alignment horizontal="center" vertical="center" wrapText="1" shrinkToFit="1"/>
    </xf>
    <xf numFmtId="0" fontId="15" fillId="0" borderId="0" xfId="0" applyFont="1"/>
    <xf numFmtId="0" fontId="12" fillId="5" borderId="0" xfId="0" applyFont="1" applyFill="1" applyAlignment="1">
      <alignment wrapText="1"/>
    </xf>
    <xf numFmtId="0" fontId="5" fillId="7" borderId="0" xfId="0" applyFont="1" applyFill="1" applyAlignment="1">
      <alignment wrapText="1"/>
    </xf>
    <xf numFmtId="0" fontId="3" fillId="3" borderId="0" xfId="0" applyFont="1" applyFill="1" applyAlignment="1">
      <alignment wrapText="1"/>
    </xf>
    <xf numFmtId="0" fontId="15" fillId="0" borderId="0" xfId="0" applyFont="1" applyFill="1" applyAlignment="1">
      <alignment wrapText="1"/>
    </xf>
    <xf numFmtId="166" fontId="3" fillId="0" borderId="0" xfId="313" applyNumberFormat="1" applyFont="1"/>
    <xf numFmtId="169" fontId="3" fillId="0" borderId="0" xfId="313" applyNumberFormat="1" applyFont="1"/>
    <xf numFmtId="164" fontId="3" fillId="0" borderId="0" xfId="0" applyNumberFormat="1" applyFont="1"/>
    <xf numFmtId="0" fontId="5" fillId="3" borderId="0" xfId="0" applyFont="1" applyFill="1" applyAlignment="1">
      <alignment wrapText="1"/>
    </xf>
    <xf numFmtId="164" fontId="5" fillId="7" borderId="0" xfId="342" applyFont="1" applyFill="1" applyAlignment="1">
      <alignment wrapText="1"/>
    </xf>
    <xf numFmtId="0" fontId="3" fillId="0" borderId="0" xfId="1465"/>
    <xf numFmtId="170" fontId="16" fillId="0" borderId="1" xfId="0" applyNumberFormat="1" applyFont="1" applyBorder="1"/>
    <xf numFmtId="164" fontId="3" fillId="8" borderId="0" xfId="342" applyNumberFormat="1" applyFont="1" applyFill="1" applyAlignment="1">
      <alignment horizontal="left"/>
    </xf>
    <xf numFmtId="0" fontId="3" fillId="8" borderId="0" xfId="0" applyFont="1" applyFill="1"/>
    <xf numFmtId="0" fontId="17" fillId="0" borderId="0" xfId="0" applyFont="1"/>
    <xf numFmtId="164" fontId="0" fillId="0" borderId="0" xfId="342" applyFont="1"/>
    <xf numFmtId="164" fontId="0" fillId="0" borderId="0" xfId="0" applyNumberFormat="1" applyAlignment="1">
      <alignment wrapText="1"/>
    </xf>
    <xf numFmtId="9" fontId="0" fillId="0" borderId="0" xfId="313" applyFont="1"/>
    <xf numFmtId="0" fontId="3" fillId="0" borderId="2" xfId="0" applyFont="1" applyBorder="1"/>
    <xf numFmtId="0" fontId="3" fillId="0" borderId="3" xfId="0" applyFont="1" applyBorder="1"/>
    <xf numFmtId="0" fontId="3" fillId="0" borderId="4" xfId="0" applyFont="1" applyBorder="1"/>
    <xf numFmtId="0" fontId="3" fillId="13" borderId="8" xfId="0" applyFont="1" applyFill="1" applyBorder="1"/>
    <xf numFmtId="0" fontId="3" fillId="13" borderId="9" xfId="0" applyFont="1" applyFill="1" applyBorder="1"/>
    <xf numFmtId="0" fontId="3" fillId="13" borderId="10" xfId="0" applyFont="1" applyFill="1" applyBorder="1"/>
    <xf numFmtId="0" fontId="5" fillId="0" borderId="3" xfId="0" applyFont="1" applyBorder="1"/>
    <xf numFmtId="0" fontId="5" fillId="0" borderId="5" xfId="0" applyFont="1" applyBorder="1"/>
    <xf numFmtId="170" fontId="16" fillId="0" borderId="11" xfId="0" applyNumberFormat="1" applyFont="1" applyBorder="1"/>
    <xf numFmtId="0" fontId="5" fillId="0" borderId="7" xfId="0" applyFont="1" applyBorder="1"/>
    <xf numFmtId="170" fontId="16" fillId="0" borderId="12" xfId="0" applyNumberFormat="1" applyFont="1" applyBorder="1"/>
    <xf numFmtId="170" fontId="16" fillId="0" borderId="13" xfId="0" applyNumberFormat="1" applyFont="1" applyBorder="1"/>
    <xf numFmtId="0" fontId="5" fillId="0" borderId="0" xfId="0" applyFont="1" applyBorder="1"/>
    <xf numFmtId="0" fontId="5" fillId="0" borderId="6" xfId="0" applyFont="1" applyBorder="1"/>
    <xf numFmtId="0" fontId="19" fillId="0" borderId="0" xfId="0" applyFont="1" applyAlignment="1">
      <alignment vertical="center"/>
    </xf>
    <xf numFmtId="0" fontId="20" fillId="0" borderId="0" xfId="0" applyFont="1" applyAlignment="1">
      <alignment vertical="center"/>
    </xf>
    <xf numFmtId="0" fontId="22" fillId="0" borderId="0" xfId="1633" applyFont="1">
      <alignment vertical="center"/>
    </xf>
    <xf numFmtId="0" fontId="23" fillId="0" borderId="0" xfId="0" applyFont="1" applyAlignment="1">
      <alignment vertical="center"/>
    </xf>
    <xf numFmtId="3" fontId="23" fillId="0" borderId="0" xfId="342" applyNumberFormat="1" applyFont="1" applyAlignment="1">
      <alignment vertical="center"/>
    </xf>
    <xf numFmtId="3" fontId="23" fillId="0" borderId="0" xfId="0" applyNumberFormat="1" applyFont="1" applyAlignment="1">
      <alignment vertical="center"/>
    </xf>
    <xf numFmtId="0" fontId="24" fillId="0" borderId="0" xfId="0" applyFont="1" applyAlignment="1">
      <alignment vertical="center"/>
    </xf>
    <xf numFmtId="0" fontId="24" fillId="15" borderId="14" xfId="0" applyFont="1" applyFill="1" applyBorder="1" applyAlignment="1">
      <alignment vertical="center"/>
    </xf>
    <xf numFmtId="164" fontId="19" fillId="0" borderId="0" xfId="0" applyNumberFormat="1" applyFont="1" applyAlignment="1">
      <alignment vertical="center"/>
    </xf>
    <xf numFmtId="166" fontId="25" fillId="9" borderId="0" xfId="1632" applyNumberFormat="1" applyFont="1" applyFill="1" applyAlignment="1">
      <alignment vertical="center"/>
    </xf>
    <xf numFmtId="166" fontId="19" fillId="16" borderId="14" xfId="342" applyNumberFormat="1" applyFont="1" applyFill="1" applyBorder="1" applyAlignment="1">
      <alignment vertical="center"/>
    </xf>
    <xf numFmtId="166" fontId="19" fillId="0" borderId="14" xfId="342" applyNumberFormat="1" applyFont="1" applyBorder="1" applyAlignment="1">
      <alignment vertical="center"/>
    </xf>
    <xf numFmtId="166" fontId="19" fillId="0" borderId="0" xfId="342" applyNumberFormat="1" applyFont="1" applyAlignment="1">
      <alignment vertical="center"/>
    </xf>
    <xf numFmtId="0" fontId="5" fillId="0" borderId="0" xfId="0" applyFont="1" applyFill="1"/>
    <xf numFmtId="0" fontId="5" fillId="17" borderId="0" xfId="0" applyFont="1" applyFill="1"/>
    <xf numFmtId="0" fontId="3" fillId="17" borderId="0" xfId="0" applyFont="1" applyFill="1"/>
    <xf numFmtId="0" fontId="26" fillId="18" borderId="0" xfId="1686"/>
    <xf numFmtId="0" fontId="5" fillId="19" borderId="0" xfId="0" applyFont="1" applyFill="1"/>
    <xf numFmtId="0" fontId="0" fillId="20" borderId="0" xfId="0" applyFill="1"/>
    <xf numFmtId="0" fontId="0" fillId="20" borderId="0" xfId="0" applyFont="1" applyFill="1"/>
    <xf numFmtId="0" fontId="0" fillId="11" borderId="0" xfId="0" applyFill="1"/>
    <xf numFmtId="0" fontId="0" fillId="8" borderId="0" xfId="0" applyFill="1"/>
    <xf numFmtId="0" fontId="0" fillId="0" borderId="0" xfId="0" applyFont="1"/>
    <xf numFmtId="0" fontId="0" fillId="0" borderId="0" xfId="0" applyAlignment="1">
      <alignment horizontal="left" indent="1"/>
    </xf>
    <xf numFmtId="0" fontId="28" fillId="22" borderId="0" xfId="0" applyFont="1" applyFill="1"/>
    <xf numFmtId="0" fontId="5" fillId="4" borderId="0" xfId="0" applyFont="1" applyFill="1"/>
    <xf numFmtId="0" fontId="0" fillId="0" borderId="0" xfId="0" applyFill="1"/>
    <xf numFmtId="0" fontId="27" fillId="21" borderId="15" xfId="2233" applyBorder="1"/>
    <xf numFmtId="0" fontId="10" fillId="9" borderId="0" xfId="0" applyFont="1" applyFill="1"/>
    <xf numFmtId="0" fontId="5" fillId="6" borderId="0" xfId="0" applyFont="1" applyFill="1" applyAlignment="1"/>
    <xf numFmtId="0" fontId="30" fillId="17" borderId="2" xfId="0" applyFont="1" applyFill="1" applyBorder="1"/>
    <xf numFmtId="0" fontId="30" fillId="17" borderId="4" xfId="0" applyFont="1" applyFill="1" applyBorder="1"/>
    <xf numFmtId="0" fontId="30" fillId="23" borderId="5" xfId="0" applyFont="1" applyFill="1" applyBorder="1"/>
    <xf numFmtId="0" fontId="30" fillId="23" borderId="6" xfId="0" applyFont="1" applyFill="1" applyBorder="1"/>
    <xf numFmtId="0" fontId="3" fillId="0" borderId="5" xfId="0" applyFont="1" applyBorder="1"/>
    <xf numFmtId="0" fontId="29" fillId="0" borderId="6" xfId="0" applyFont="1" applyBorder="1"/>
    <xf numFmtId="0" fontId="3" fillId="0" borderId="7" xfId="0" applyFont="1" applyBorder="1"/>
    <xf numFmtId="0" fontId="29" fillId="0" borderId="16" xfId="0" applyFont="1" applyBorder="1"/>
    <xf numFmtId="0" fontId="5" fillId="0" borderId="0" xfId="0" applyFont="1" applyFill="1" applyAlignment="1">
      <alignment wrapText="1"/>
    </xf>
    <xf numFmtId="0" fontId="3" fillId="2" borderId="0" xfId="1465" applyFont="1" applyFill="1" applyAlignment="1">
      <alignment wrapText="1"/>
    </xf>
    <xf numFmtId="0" fontId="3" fillId="0" borderId="0" xfId="1465" applyFont="1" applyAlignment="1">
      <alignment wrapText="1"/>
    </xf>
    <xf numFmtId="0" fontId="3" fillId="2" borderId="0" xfId="1465" applyFont="1" applyFill="1"/>
    <xf numFmtId="0" fontId="3" fillId="0" borderId="0" xfId="1465" applyFont="1"/>
    <xf numFmtId="0" fontId="3" fillId="24" borderId="0" xfId="0" applyFont="1" applyFill="1"/>
    <xf numFmtId="0" fontId="27" fillId="21" borderId="0" xfId="2233"/>
    <xf numFmtId="0" fontId="3" fillId="0" borderId="0" xfId="0" applyFont="1" applyBorder="1"/>
    <xf numFmtId="0" fontId="30" fillId="3" borderId="0" xfId="0" applyFont="1" applyFill="1"/>
    <xf numFmtId="0" fontId="3" fillId="0" borderId="0" xfId="2233" applyFont="1" applyFill="1"/>
    <xf numFmtId="0" fontId="10" fillId="9" borderId="0" xfId="0" applyNumberFormat="1" applyFont="1" applyFill="1"/>
    <xf numFmtId="0" fontId="0" fillId="3" borderId="0" xfId="0" applyNumberFormat="1" applyFill="1"/>
    <xf numFmtId="0" fontId="31" fillId="2" borderId="0" xfId="1686" applyFont="1" applyFill="1"/>
    <xf numFmtId="0" fontId="3" fillId="2" borderId="0" xfId="2233" applyFont="1" applyFill="1"/>
    <xf numFmtId="0" fontId="0" fillId="0" borderId="0" xfId="0" applyBorder="1"/>
    <xf numFmtId="0" fontId="0" fillId="0" borderId="0" xfId="0" applyFill="1" applyBorder="1"/>
    <xf numFmtId="0" fontId="16" fillId="0" borderId="0" xfId="2802" applyFont="1"/>
    <xf numFmtId="0" fontId="16" fillId="0" borderId="0" xfId="2802"/>
    <xf numFmtId="0" fontId="16" fillId="24" borderId="0" xfId="2802" applyFill="1"/>
    <xf numFmtId="0" fontId="15" fillId="0" borderId="0" xfId="2802" applyFont="1" applyFill="1"/>
    <xf numFmtId="0" fontId="16" fillId="0" borderId="0" xfId="2802" applyFill="1"/>
    <xf numFmtId="0" fontId="16" fillId="2" borderId="0" xfId="2802" applyFont="1" applyFill="1"/>
    <xf numFmtId="0" fontId="33" fillId="0" borderId="0" xfId="2802" applyFont="1"/>
    <xf numFmtId="0" fontId="34" fillId="0" borderId="0" xfId="2802" applyFont="1" applyFill="1" applyBorder="1"/>
    <xf numFmtId="0" fontId="16" fillId="0" borderId="0" xfId="2802" applyFont="1" applyBorder="1"/>
    <xf numFmtId="0" fontId="16" fillId="0" borderId="0" xfId="2802" applyFont="1" applyFill="1" applyBorder="1"/>
    <xf numFmtId="0" fontId="16" fillId="0" borderId="20" xfId="2802" applyFont="1" applyBorder="1"/>
    <xf numFmtId="0" fontId="16" fillId="0" borderId="3" xfId="2802" applyFont="1" applyBorder="1"/>
    <xf numFmtId="0" fontId="33" fillId="9" borderId="0" xfId="2802" applyFont="1" applyFill="1" applyBorder="1"/>
    <xf numFmtId="0" fontId="33" fillId="2" borderId="0" xfId="2802" applyFont="1" applyFill="1" applyBorder="1"/>
    <xf numFmtId="0" fontId="5" fillId="9" borderId="0" xfId="2802" applyFont="1" applyFill="1" applyBorder="1"/>
    <xf numFmtId="0" fontId="33" fillId="26" borderId="0" xfId="2802" applyFont="1" applyFill="1" applyBorder="1"/>
    <xf numFmtId="0" fontId="33" fillId="3" borderId="0" xfId="2802" applyFont="1" applyFill="1" applyBorder="1"/>
    <xf numFmtId="0" fontId="15" fillId="0" borderId="0" xfId="2802" applyFont="1" applyBorder="1"/>
    <xf numFmtId="0" fontId="33" fillId="0" borderId="0" xfId="2802" applyFont="1" applyBorder="1"/>
    <xf numFmtId="0" fontId="34" fillId="2" borderId="0" xfId="2802" applyFont="1" applyFill="1" applyBorder="1"/>
    <xf numFmtId="0" fontId="16" fillId="2" borderId="0" xfId="2802" applyFont="1" applyFill="1" applyBorder="1"/>
    <xf numFmtId="0" fontId="3" fillId="0" borderId="0" xfId="2802" applyFont="1" applyBorder="1"/>
    <xf numFmtId="0" fontId="3" fillId="3" borderId="0" xfId="2802" applyFont="1" applyFill="1" applyBorder="1"/>
    <xf numFmtId="0" fontId="16" fillId="0" borderId="0" xfId="2802" applyBorder="1"/>
    <xf numFmtId="0" fontId="16" fillId="0" borderId="0" xfId="2802" applyFill="1" applyBorder="1"/>
    <xf numFmtId="0" fontId="16" fillId="2" borderId="0" xfId="2802" applyFill="1" applyBorder="1"/>
    <xf numFmtId="0" fontId="34" fillId="2" borderId="3" xfId="2802" applyFont="1" applyFill="1" applyBorder="1"/>
    <xf numFmtId="0" fontId="16" fillId="2" borderId="3" xfId="2802" applyFont="1" applyFill="1" applyBorder="1"/>
    <xf numFmtId="0" fontId="3" fillId="0" borderId="3" xfId="2802" applyFont="1" applyBorder="1"/>
    <xf numFmtId="0" fontId="34" fillId="0" borderId="0" xfId="2802" applyFont="1" applyBorder="1"/>
    <xf numFmtId="0" fontId="34" fillId="2" borderId="20" xfId="2802" applyFont="1" applyFill="1" applyBorder="1"/>
    <xf numFmtId="0" fontId="16" fillId="2" borderId="20" xfId="2802" applyFont="1" applyFill="1" applyBorder="1"/>
    <xf numFmtId="0" fontId="3" fillId="0" borderId="20" xfId="2802" applyFont="1" applyBorder="1"/>
    <xf numFmtId="0" fontId="3" fillId="3" borderId="20" xfId="2802" applyFont="1" applyFill="1" applyBorder="1"/>
    <xf numFmtId="0" fontId="3" fillId="3" borderId="3" xfId="2802" applyFont="1" applyFill="1" applyBorder="1"/>
    <xf numFmtId="0" fontId="16" fillId="0" borderId="20" xfId="2802" applyFill="1" applyBorder="1"/>
    <xf numFmtId="0" fontId="16" fillId="2" borderId="20" xfId="2802" applyFill="1" applyBorder="1"/>
    <xf numFmtId="0" fontId="16" fillId="0" borderId="20" xfId="2802" applyBorder="1"/>
    <xf numFmtId="0" fontId="34" fillId="0" borderId="3" xfId="2802" applyFont="1" applyBorder="1"/>
    <xf numFmtId="0" fontId="16" fillId="0" borderId="3" xfId="2802" applyBorder="1"/>
    <xf numFmtId="0" fontId="16" fillId="3" borderId="0" xfId="2802" applyFill="1" applyBorder="1"/>
    <xf numFmtId="0" fontId="35" fillId="0" borderId="0" xfId="2802" applyFont="1"/>
    <xf numFmtId="0" fontId="32" fillId="0" borderId="0" xfId="2802" applyFont="1"/>
    <xf numFmtId="0" fontId="28" fillId="25" borderId="17" xfId="2802" applyFont="1" applyFill="1" applyBorder="1"/>
    <xf numFmtId="0" fontId="28" fillId="25" borderId="1" xfId="2802" applyFont="1" applyFill="1" applyBorder="1"/>
    <xf numFmtId="0" fontId="16" fillId="0" borderId="17" xfId="2802" applyFont="1" applyBorder="1"/>
    <xf numFmtId="0" fontId="16" fillId="0" borderId="1" xfId="2802" applyFont="1" applyBorder="1"/>
    <xf numFmtId="0" fontId="26" fillId="18" borderId="17" xfId="1686" applyBorder="1"/>
    <xf numFmtId="0" fontId="33" fillId="0" borderId="0" xfId="2802" applyFont="1" applyAlignment="1">
      <alignment horizontal="center"/>
    </xf>
    <xf numFmtId="0" fontId="29" fillId="0" borderId="0" xfId="2802" applyFont="1" applyAlignment="1">
      <alignment horizontal="center"/>
    </xf>
    <xf numFmtId="0" fontId="36" fillId="25" borderId="0" xfId="2802" applyFont="1" applyFill="1" applyBorder="1" applyAlignment="1">
      <alignment horizontal="left"/>
    </xf>
    <xf numFmtId="0" fontId="16" fillId="0" borderId="0" xfId="2802" applyFont="1" applyFill="1"/>
    <xf numFmtId="0" fontId="26" fillId="18" borderId="0" xfId="1686" applyBorder="1"/>
    <xf numFmtId="0" fontId="31" fillId="0" borderId="0" xfId="1686" applyFont="1" applyFill="1" applyBorder="1"/>
    <xf numFmtId="0" fontId="36" fillId="25" borderId="0" xfId="2802" applyFont="1" applyFill="1" applyAlignment="1">
      <alignment horizontal="left"/>
    </xf>
    <xf numFmtId="0" fontId="16" fillId="0" borderId="3" xfId="2802" applyFill="1" applyBorder="1"/>
    <xf numFmtId="0" fontId="16" fillId="2" borderId="3" xfId="2802" applyFill="1" applyBorder="1"/>
    <xf numFmtId="0" fontId="37" fillId="27" borderId="0" xfId="2939" applyBorder="1"/>
    <xf numFmtId="0" fontId="16" fillId="0" borderId="17" xfId="2802" applyNumberFormat="1" applyFont="1" applyBorder="1" applyAlignment="1"/>
    <xf numFmtId="0" fontId="16" fillId="0" borderId="21" xfId="2802" applyNumberFormat="1" applyFont="1" applyBorder="1" applyAlignment="1"/>
    <xf numFmtId="0" fontId="26" fillId="18" borderId="17" xfId="1686" applyFont="1" applyFill="1" applyBorder="1"/>
    <xf numFmtId="0" fontId="26" fillId="18" borderId="21" xfId="1686" applyFont="1" applyFill="1" applyBorder="1"/>
    <xf numFmtId="0" fontId="3" fillId="0" borderId="0" xfId="2802" applyFont="1" applyFill="1" applyBorder="1"/>
    <xf numFmtId="0" fontId="37" fillId="0" borderId="0" xfId="2939" applyFill="1" applyBorder="1"/>
    <xf numFmtId="0" fontId="33" fillId="0" borderId="0" xfId="2802" applyFont="1" applyFill="1" applyBorder="1"/>
    <xf numFmtId="0" fontId="34" fillId="0" borderId="0" xfId="0" applyFont="1"/>
    <xf numFmtId="0" fontId="38" fillId="0" borderId="0" xfId="0" applyFont="1"/>
    <xf numFmtId="0" fontId="16" fillId="0" borderId="0" xfId="0" applyFont="1" applyFill="1" applyBorder="1"/>
    <xf numFmtId="0" fontId="30" fillId="0" borderId="0" xfId="2802" applyFont="1"/>
    <xf numFmtId="0" fontId="30" fillId="0" borderId="0" xfId="2802" applyFont="1" applyAlignment="1">
      <alignment horizontal="center"/>
    </xf>
    <xf numFmtId="0" fontId="37" fillId="27" borderId="18" xfId="2939" applyBorder="1"/>
    <xf numFmtId="0" fontId="37" fillId="27" borderId="19" xfId="2939" applyBorder="1"/>
    <xf numFmtId="0" fontId="28" fillId="25" borderId="22" xfId="2802" applyNumberFormat="1" applyFont="1" applyFill="1" applyBorder="1" applyAlignment="1"/>
    <xf numFmtId="0" fontId="16" fillId="0" borderId="0" xfId="2802" applyNumberFormat="1" applyFont="1" applyBorder="1" applyAlignment="1"/>
    <xf numFmtId="0" fontId="34" fillId="0" borderId="0" xfId="0" applyFont="1" applyBorder="1"/>
    <xf numFmtId="0" fontId="5" fillId="0" borderId="0" xfId="2802" applyFont="1" applyFill="1" applyBorder="1"/>
    <xf numFmtId="0" fontId="28" fillId="0" borderId="0" xfId="2802" applyFont="1" applyFill="1" applyBorder="1"/>
    <xf numFmtId="0" fontId="15" fillId="0" borderId="0" xfId="2802" applyFont="1" applyFill="1" applyBorder="1"/>
    <xf numFmtId="0" fontId="39" fillId="0" borderId="0" xfId="0" applyFont="1"/>
    <xf numFmtId="171" fontId="3" fillId="0" borderId="0" xfId="0" applyNumberFormat="1" applyFont="1"/>
    <xf numFmtId="0" fontId="23" fillId="9" borderId="0" xfId="0" applyFont="1" applyFill="1" applyAlignment="1">
      <alignment vertical="center"/>
    </xf>
    <xf numFmtId="0" fontId="41" fillId="0" borderId="0" xfId="0" applyFont="1" applyFill="1" applyBorder="1"/>
    <xf numFmtId="0" fontId="42" fillId="0" borderId="0" xfId="0" applyFont="1" applyFill="1" applyBorder="1"/>
    <xf numFmtId="0" fontId="40" fillId="0" borderId="0" xfId="0" applyFont="1" applyFill="1" applyBorder="1"/>
    <xf numFmtId="0" fontId="0" fillId="0" borderId="0" xfId="0" applyNumberFormat="1" applyFill="1" applyBorder="1"/>
    <xf numFmtId="0" fontId="10" fillId="0" borderId="0" xfId="0" applyFont="1"/>
    <xf numFmtId="0" fontId="43" fillId="0" borderId="0" xfId="0" applyFont="1"/>
    <xf numFmtId="172" fontId="3" fillId="0" borderId="0" xfId="0" applyNumberFormat="1" applyFont="1"/>
    <xf numFmtId="0" fontId="3" fillId="0" borderId="0" xfId="3581" applyFont="1" applyFill="1"/>
    <xf numFmtId="0" fontId="31" fillId="0" borderId="0" xfId="1686" applyFont="1" applyFill="1"/>
  </cellXfs>
  <cellStyles count="3606">
    <cellStyle name="Accent6" xfId="1632" builtinId="49"/>
    <cellStyle name="Bad" xfId="1686" builtinId="27"/>
    <cellStyle name="Comma" xfId="342" builtinId="3"/>
    <cellStyle name="Comma 2" xfId="358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3138" builtinId="8" hidden="1"/>
    <cellStyle name="Hyperlink" xfId="3140" builtinId="8" hidden="1"/>
    <cellStyle name="Hyperlink" xfId="3142" builtinId="8" hidden="1"/>
    <cellStyle name="Hyperlink" xfId="3144" builtinId="8" hidden="1"/>
    <cellStyle name="Hyperlink" xfId="3146"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Neutral" xfId="2233" builtinId="28"/>
    <cellStyle name="Neutral_ NEW Catalysts -- Family" xfId="2939"/>
    <cellStyle name="Normal" xfId="0" builtinId="0"/>
    <cellStyle name="Normal 2" xfId="1465"/>
    <cellStyle name="Normal 3" xfId="2802"/>
    <cellStyle name="Normal_Heroes" xfId="3581"/>
    <cellStyle name="Normal_Xp Data" xfId="1633"/>
    <cellStyle name="Percent" xfId="313" builtinId="5"/>
  </cellStyles>
  <dxfs count="128">
    <dxf>
      <font>
        <color rgb="FF9C6500"/>
      </font>
      <fill>
        <patternFill>
          <bgColor rgb="FFFFEB9C"/>
        </patternFill>
      </fill>
    </dxf>
    <dxf>
      <font>
        <color rgb="FF9C6500"/>
      </font>
      <fill>
        <patternFill>
          <bgColor rgb="FFFFEB9C"/>
        </patternFill>
      </fill>
    </dxf>
    <dxf>
      <font>
        <b val="0"/>
        <i val="0"/>
        <strike val="0"/>
        <condense val="0"/>
        <extend val="0"/>
        <outline val="0"/>
        <shadow val="0"/>
        <u val="none"/>
        <vertAlign val="baseline"/>
        <sz val="12"/>
        <color rgb="FF9C0006"/>
        <name val="Arial"/>
        <scheme val="none"/>
      </font>
      <fill>
        <patternFill patternType="solid">
          <fgColor indexed="64"/>
          <bgColor rgb="FFFFC7CE"/>
        </patternFill>
      </fill>
      <border diagonalUp="0" diagonalDown="0" outline="0">
        <left style="thin">
          <color theme="7"/>
        </left>
        <right/>
        <top style="thin">
          <color theme="7"/>
        </top>
        <bottom/>
      </border>
    </dxf>
    <dxf>
      <font>
        <b val="0"/>
        <i val="0"/>
        <strike val="0"/>
        <condense val="0"/>
        <extend val="0"/>
        <outline val="0"/>
        <shadow val="0"/>
        <u val="none"/>
        <vertAlign val="baseline"/>
        <sz val="12"/>
        <color theme="1"/>
        <name val="Arial"/>
        <scheme val="none"/>
      </font>
      <numFmt numFmtId="0" formatCode="General"/>
      <alignment horizontal="general" vertical="bottom" textRotation="0" wrapText="0" indent="0" justifyLastLine="0" shrinkToFit="0" readingOrder="0"/>
      <border diagonalUp="0" diagonalDown="0" outline="0">
        <left style="thin">
          <color theme="7"/>
        </left>
        <right/>
        <top style="thin">
          <color theme="7"/>
        </top>
        <bottom style="thin">
          <color theme="7"/>
        </bottom>
      </border>
    </dxf>
    <dxf>
      <font>
        <b val="0"/>
        <i val="0"/>
        <strike val="0"/>
        <condense val="0"/>
        <extend val="0"/>
        <outline val="0"/>
        <shadow val="0"/>
        <u val="none"/>
        <vertAlign val="baseline"/>
        <sz val="12"/>
        <color theme="1"/>
        <name val="Arial"/>
        <scheme val="none"/>
      </font>
      <numFmt numFmtId="0" formatCode="General"/>
      <alignment horizontal="general" vertical="bottom" textRotation="0" wrapText="0" indent="0" justifyLastLine="0" shrinkToFit="0" readingOrder="0"/>
      <border diagonalUp="0" diagonalDown="0">
        <left style="thin">
          <color theme="7"/>
        </left>
        <right/>
        <top style="thin">
          <color theme="7"/>
        </top>
        <bottom/>
        <vertical/>
        <horizontal/>
      </border>
    </dxf>
    <dxf>
      <font>
        <strike val="0"/>
        <outline val="0"/>
        <shadow val="0"/>
        <u val="none"/>
        <vertAlign val="baseline"/>
        <sz val="12"/>
        <color theme="0"/>
        <name val="Arial"/>
        <scheme val="none"/>
      </font>
    </dxf>
    <dxf>
      <font>
        <b val="0"/>
        <i val="0"/>
        <strike val="0"/>
        <condense val="0"/>
        <extend val="0"/>
        <outline val="0"/>
        <shadow val="0"/>
        <u val="none"/>
        <vertAlign val="baseline"/>
        <sz val="12"/>
        <color rgb="FF9C0006"/>
        <name val="Calibri"/>
        <scheme val="minor"/>
      </font>
      <fill>
        <patternFill patternType="solid">
          <fgColor indexed="64"/>
          <bgColor rgb="FFFFC7CE"/>
        </patternFill>
      </fill>
      <border diagonalUp="0" diagonalDown="0">
        <left style="thin">
          <color theme="7"/>
        </left>
        <right/>
        <top style="thin">
          <color theme="7"/>
        </top>
        <bottom/>
        <vertical/>
        <horizontal/>
      </border>
    </dxf>
    <dxf>
      <numFmt numFmtId="0" formatCode="General"/>
      <border diagonalUp="0" diagonalDown="0">
        <left style="thin">
          <color theme="7"/>
        </left>
        <right/>
        <top style="thin">
          <color theme="7"/>
        </top>
        <bottom/>
        <vertical/>
        <horizontal/>
      </border>
    </dxf>
    <dxf>
      <font>
        <b val="0"/>
        <i val="0"/>
        <strike val="0"/>
        <condense val="0"/>
        <extend val="0"/>
        <outline val="0"/>
        <shadow val="0"/>
        <u val="none"/>
        <vertAlign val="baseline"/>
        <sz val="12"/>
        <color theme="1"/>
        <name val="Arial"/>
        <scheme val="none"/>
      </font>
      <border diagonalUp="0" diagonalDown="0">
        <left style="thin">
          <color theme="7"/>
        </left>
        <right/>
        <top style="thin">
          <color theme="7"/>
        </top>
        <bottom/>
        <vertical/>
        <horizontal/>
      </border>
    </dxf>
    <dxf>
      <font>
        <b val="0"/>
        <i val="0"/>
        <strike val="0"/>
        <condense val="0"/>
        <extend val="0"/>
        <outline val="0"/>
        <shadow val="0"/>
        <u val="none"/>
        <vertAlign val="baseline"/>
        <sz val="12"/>
        <color theme="1"/>
        <name val="Arial"/>
        <scheme val="none"/>
      </font>
      <border diagonalUp="0" diagonalDown="0">
        <left/>
        <right/>
        <top style="thin">
          <color theme="7"/>
        </top>
        <bottom/>
        <vertical/>
        <horizontal/>
      </border>
    </dxf>
    <dxf>
      <border outline="0">
        <left style="thin">
          <color theme="7"/>
        </left>
      </border>
    </dxf>
    <dxf>
      <font>
        <b/>
        <i val="0"/>
        <strike val="0"/>
        <condense val="0"/>
        <extend val="0"/>
        <outline val="0"/>
        <shadow val="0"/>
        <u val="none"/>
        <vertAlign val="baseline"/>
        <sz val="12"/>
        <color theme="0"/>
        <name val="Arial"/>
        <scheme val="none"/>
      </font>
      <fill>
        <patternFill patternType="solid">
          <fgColor theme="7"/>
          <bgColor theme="7"/>
        </patternFill>
      </fill>
      <border diagonalUp="0" diagonalDown="0" outline="0">
        <left style="thin">
          <color theme="7"/>
        </left>
        <right style="thin">
          <color theme="7"/>
        </right>
        <top/>
        <bottom/>
      </border>
    </dxf>
    <dxf>
      <numFmt numFmtId="0" formatCode="General"/>
      <border diagonalUp="0" diagonalDown="0" outline="0">
        <left/>
        <right/>
        <top style="thin">
          <color theme="7"/>
        </top>
        <bottom/>
      </border>
    </dxf>
    <dxf>
      <font>
        <b val="0"/>
        <i val="0"/>
        <strike val="0"/>
        <condense val="0"/>
        <extend val="0"/>
        <outline val="0"/>
        <shadow val="0"/>
        <u val="none"/>
        <vertAlign val="baseline"/>
        <sz val="12"/>
        <color theme="1"/>
        <name val="Arial"/>
        <scheme val="none"/>
      </font>
      <border diagonalUp="0" diagonalDown="0">
        <left/>
        <right/>
        <top style="thin">
          <color theme="7"/>
        </top>
        <bottom/>
        <vertical/>
        <horizontal/>
      </border>
    </dxf>
    <dxf>
      <font>
        <b val="0"/>
        <i val="0"/>
        <strike val="0"/>
        <condense val="0"/>
        <extend val="0"/>
        <outline val="0"/>
        <shadow val="0"/>
        <u val="none"/>
        <vertAlign val="baseline"/>
        <sz val="12"/>
        <color theme="1"/>
        <name val="Arial"/>
        <scheme val="none"/>
      </font>
      <border diagonalUp="0" diagonalDown="0">
        <left/>
        <right/>
        <top style="thin">
          <color theme="7"/>
        </top>
        <bottom/>
        <vertical/>
        <horizontal/>
      </border>
    </dxf>
    <dxf>
      <border outline="0">
        <left style="thin">
          <color theme="7"/>
        </left>
        <top style="thin">
          <color theme="7"/>
        </top>
        <bottom style="thin">
          <color theme="7"/>
        </bottom>
      </border>
    </dxf>
    <dxf>
      <font>
        <strike val="0"/>
        <outline val="0"/>
        <shadow val="0"/>
        <u val="none"/>
        <vertAlign val="baseline"/>
        <sz val="12"/>
        <color theme="0"/>
        <name val="Arial"/>
        <scheme val="none"/>
      </font>
    </dxf>
    <dxf>
      <font>
        <strike val="0"/>
        <outline val="0"/>
        <shadow val="0"/>
        <u val="none"/>
        <vertAlign val="baseline"/>
        <sz val="12"/>
        <color auto="1"/>
        <name val="Arial"/>
        <scheme val="none"/>
      </font>
    </dxf>
    <dxf>
      <fill>
        <patternFill patternType="none">
          <fgColor indexed="64"/>
          <bgColor indexed="65"/>
        </patternFill>
      </fill>
    </dxf>
    <dxf>
      <border outline="0">
        <top style="thin">
          <color theme="7"/>
        </top>
      </border>
    </dxf>
    <dxf>
      <font>
        <b/>
        <i val="0"/>
        <strike val="0"/>
        <condense val="0"/>
        <extend val="0"/>
        <outline val="0"/>
        <shadow val="0"/>
        <u val="none"/>
        <vertAlign val="baseline"/>
        <sz val="13"/>
        <color theme="0"/>
        <name val="Arial"/>
        <scheme val="none"/>
      </font>
      <fill>
        <patternFill patternType="solid">
          <fgColor theme="7"/>
          <bgColor theme="7"/>
        </patternFill>
      </fill>
      <alignment horizontal="left" vertical="bottom" textRotation="0" wrapText="0" indent="0" justifyLastLine="0" shrinkToFit="0" readingOrder="0"/>
    </dxf>
    <dxf>
      <font>
        <b val="0"/>
        <i val="0"/>
        <strike val="0"/>
        <condense val="0"/>
        <extend val="0"/>
        <outline val="0"/>
        <shadow val="0"/>
        <u val="none"/>
        <vertAlign val="baseline"/>
        <sz val="12"/>
        <color rgb="FF9C0006"/>
        <name val="Calibri"/>
        <scheme val="minor"/>
      </font>
      <numFmt numFmtId="0" formatCode="General"/>
      <fill>
        <patternFill patternType="solid">
          <fgColor indexed="64"/>
          <bgColor rgb="FFFFC7CE"/>
        </patternFill>
      </fill>
      <border diagonalUp="0" diagonalDown="0" outline="0">
        <left/>
        <right style="thin">
          <color theme="7"/>
        </right>
        <top style="thin">
          <color theme="7"/>
        </top>
        <bottom/>
      </border>
    </dxf>
    <dxf>
      <font>
        <b/>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2"/>
        <color theme="1"/>
        <name val="Arial"/>
        <scheme val="none"/>
      </font>
    </dxf>
    <dxf>
      <font>
        <color rgb="FF9C6500"/>
      </font>
      <fill>
        <patternFill>
          <bgColor rgb="FFFFEB9C"/>
        </patternFill>
      </fill>
    </dxf>
    <dxf>
      <font>
        <color rgb="FF9C6500"/>
      </font>
      <fill>
        <patternFill>
          <bgColor rgb="FFFFEB9C"/>
        </patternFill>
      </fill>
    </dxf>
    <dxf>
      <font>
        <color auto="1"/>
      </font>
      <fill>
        <patternFill patternType="solid">
          <fgColor indexed="64"/>
          <bgColor theme="6" tint="0.79998168889431442"/>
        </patternFill>
      </fill>
    </dxf>
    <dxf>
      <font>
        <color auto="1"/>
      </font>
      <fill>
        <patternFill patternType="solid">
          <fgColor indexed="64"/>
          <bgColor theme="8" tint="0.79998168889431442"/>
        </patternFill>
      </fill>
    </dxf>
    <dxf>
      <font>
        <color auto="1"/>
      </font>
      <fill>
        <patternFill patternType="solid">
          <fgColor indexed="64"/>
          <bgColor theme="5" tint="0.79998168889431442"/>
        </patternFill>
      </fill>
    </dxf>
    <dxf>
      <font>
        <color auto="1"/>
      </font>
      <fill>
        <patternFill patternType="solid">
          <fgColor indexed="64"/>
          <bgColor theme="7" tint="0.79998168889431442"/>
        </patternFill>
      </fill>
    </dxf>
    <dxf>
      <font>
        <color auto="1"/>
      </font>
      <fill>
        <patternFill patternType="solid">
          <fgColor indexed="64"/>
          <bgColor theme="9" tint="0.79998168889431442"/>
        </patternFill>
      </fill>
    </dxf>
    <dxf>
      <font>
        <color auto="1"/>
      </font>
      <fill>
        <patternFill patternType="solid">
          <fgColor indexed="64"/>
          <bgColor theme="6" tint="0.79998168889431442"/>
        </patternFill>
      </fill>
    </dxf>
    <dxf>
      <font>
        <color auto="1"/>
      </font>
      <fill>
        <patternFill patternType="solid">
          <fgColor indexed="64"/>
          <bgColor theme="8" tint="0.79998168889431442"/>
        </patternFill>
      </fill>
    </dxf>
    <dxf>
      <font>
        <color auto="1"/>
      </font>
      <fill>
        <patternFill patternType="solid">
          <fgColor indexed="64"/>
          <bgColor theme="5" tint="0.79998168889431442"/>
        </patternFill>
      </fill>
    </dxf>
    <dxf>
      <font>
        <color auto="1"/>
      </font>
      <fill>
        <patternFill patternType="solid">
          <fgColor indexed="64"/>
          <bgColor theme="7" tint="0.79998168889431442"/>
        </patternFill>
      </fill>
    </dxf>
    <dxf>
      <font>
        <color auto="1"/>
      </font>
      <fill>
        <patternFill patternType="solid">
          <fgColor indexed="64"/>
          <bgColor theme="9" tint="0.79998168889431442"/>
        </patternFill>
      </fill>
    </dxf>
    <dxf>
      <font>
        <color rgb="FF9C0006"/>
      </font>
      <fill>
        <patternFill>
          <bgColor rgb="FFFFC7CE"/>
        </patternFill>
      </fill>
    </dxf>
    <dxf>
      <font>
        <b val="0"/>
        <i val="0"/>
        <strike val="0"/>
        <condense val="0"/>
        <extend val="0"/>
        <outline val="0"/>
        <shadow val="0"/>
        <u val="none"/>
        <vertAlign val="baseline"/>
        <sz val="14"/>
        <color theme="1"/>
        <name val="Arial"/>
        <scheme val="none"/>
      </font>
      <numFmt numFmtId="166" formatCode="_-* #,##0_-;\-* #,##0_-;_-* &quot;-&quot;??_-;_-@_-"/>
      <fill>
        <patternFill patternType="solid">
          <fgColor theme="8" tint="0.79998168889431442"/>
          <bgColor theme="8" tint="0.79998168889431442"/>
        </patternFill>
      </fill>
      <alignment horizontal="general" vertical="center" textRotation="0" wrapText="0" indent="0" justifyLastLine="0" shrinkToFit="0" readingOrder="0"/>
      <border diagonalUp="0" diagonalDown="0" outline="0">
        <left/>
        <right style="thin">
          <color theme="8" tint="0.39997558519241921"/>
        </right>
        <top style="thin">
          <color theme="8" tint="0.39997558519241921"/>
        </top>
        <bottom style="thin">
          <color theme="8" tint="0.39997558519241921"/>
        </bottom>
      </border>
    </dxf>
    <dxf>
      <font>
        <strike val="0"/>
        <outline val="0"/>
        <shadow val="0"/>
        <u val="none"/>
        <vertAlign val="baseline"/>
        <sz val="14"/>
        <color auto="1"/>
        <name val="Arial"/>
        <scheme val="none"/>
      </font>
      <numFmt numFmtId="166" formatCode="_-* #,##0_-;\-* #,##0_-;_-* &quot;-&quot;??_-;_-@_-"/>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4"/>
        <color theme="1"/>
        <name val="Arial"/>
        <scheme val="none"/>
      </font>
    </dxf>
    <dxf>
      <font>
        <b val="0"/>
        <i val="0"/>
        <strike val="0"/>
        <condense val="0"/>
        <extend val="0"/>
        <outline val="0"/>
        <shadow val="0"/>
        <u val="none"/>
        <vertAlign val="baseline"/>
        <sz val="14"/>
        <color rgb="FF000000"/>
        <name val="Arial"/>
        <scheme val="none"/>
      </font>
    </dxf>
    <dxf>
      <font>
        <strike val="0"/>
        <outline val="0"/>
        <shadow val="0"/>
        <u val="none"/>
        <vertAlign val="baseline"/>
        <sz val="14"/>
        <name val="Arial"/>
        <scheme val="none"/>
      </font>
    </dxf>
    <dxf>
      <font>
        <b/>
        <i val="0"/>
        <strike val="0"/>
        <condense val="0"/>
        <extend val="0"/>
        <outline val="0"/>
        <shadow val="0"/>
        <u val="none"/>
        <vertAlign val="baseline"/>
        <sz val="14"/>
        <color theme="1"/>
        <name val="Arial"/>
        <scheme val="none"/>
      </font>
    </dxf>
    <dxf>
      <font>
        <strike val="0"/>
        <outline val="0"/>
        <shadow val="0"/>
        <u val="none"/>
        <vertAlign val="baseline"/>
        <sz val="12"/>
        <color auto="1"/>
      </font>
      <numFmt numFmtId="0" formatCode="General"/>
    </dxf>
    <dxf>
      <font>
        <strike val="0"/>
        <outline val="0"/>
        <shadow val="0"/>
        <u val="none"/>
        <vertAlign val="baseline"/>
        <sz val="12"/>
        <color auto="1"/>
      </font>
    </dxf>
    <dxf>
      <font>
        <strike val="0"/>
        <outline val="0"/>
        <shadow val="0"/>
        <u val="none"/>
        <vertAlign val="baseline"/>
        <sz val="12"/>
        <color auto="1"/>
      </font>
      <fill>
        <patternFill patternType="solid">
          <fgColor indexed="64"/>
          <bgColor theme="1" tint="0.499984740745262"/>
        </patternFill>
      </fill>
    </dxf>
    <dxf>
      <font>
        <strike val="0"/>
        <outline val="0"/>
        <shadow val="0"/>
        <u val="none"/>
        <vertAlign val="baseline"/>
        <sz val="12"/>
        <color auto="1"/>
      </font>
      <numFmt numFmtId="0" formatCode="General"/>
    </dxf>
    <dxf>
      <font>
        <strike val="0"/>
        <outline val="0"/>
        <shadow val="0"/>
        <u val="none"/>
        <vertAlign val="baseline"/>
        <sz val="12"/>
        <color auto="1"/>
      </font>
      <numFmt numFmtId="0" formatCode="General"/>
    </dxf>
    <dxf>
      <font>
        <b val="0"/>
        <i val="0"/>
        <strike val="0"/>
        <condense val="0"/>
        <extend val="0"/>
        <outline val="0"/>
        <shadow val="0"/>
        <u val="none"/>
        <vertAlign val="baseline"/>
        <sz val="12"/>
        <color auto="1"/>
        <name val="Arial"/>
        <scheme val="none"/>
      </font>
      <numFmt numFmtId="0" formatCode="General"/>
    </dxf>
    <dxf>
      <font>
        <strike val="0"/>
        <outline val="0"/>
        <shadow val="0"/>
        <u val="none"/>
        <vertAlign val="baseline"/>
        <sz val="12"/>
        <color auto="1"/>
      </font>
    </dxf>
    <dxf>
      <font>
        <strike val="0"/>
        <outline val="0"/>
        <shadow val="0"/>
        <u val="none"/>
        <vertAlign val="baseline"/>
        <sz val="12"/>
        <color auto="1"/>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numFmt numFmtId="0" formatCode="General"/>
      <fill>
        <patternFill patternType="none">
          <fgColor indexed="64"/>
          <bgColor indexed="65"/>
        </patternFill>
      </fill>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numFmt numFmtId="0" formatCode="General"/>
    </dxf>
    <dxf>
      <font>
        <strike val="0"/>
        <outline val="0"/>
        <shadow val="0"/>
        <u val="none"/>
        <vertAlign val="baseline"/>
        <sz val="12"/>
        <color auto="1"/>
      </font>
    </dxf>
    <dxf>
      <font>
        <b/>
        <i val="0"/>
        <strike val="0"/>
        <condense val="0"/>
        <extend val="0"/>
        <outline val="0"/>
        <shadow val="0"/>
        <u val="none"/>
        <vertAlign val="baseline"/>
        <sz val="13"/>
        <color rgb="FFFFFFFF"/>
        <name val="Arial"/>
        <scheme val="none"/>
      </font>
      <fill>
        <patternFill patternType="solid">
          <fgColor indexed="64"/>
          <bgColor theme="1" tint="0.499984740745262"/>
        </patternFill>
      </fill>
    </dxf>
    <dxf>
      <font>
        <color auto="1"/>
      </font>
      <fill>
        <patternFill patternType="solid">
          <fgColor indexed="64"/>
          <bgColor theme="0" tint="-0.249977111117893"/>
        </patternFill>
      </fill>
    </dxf>
    <dxf>
      <font>
        <color auto="1"/>
      </font>
      <fill>
        <patternFill patternType="solid">
          <fgColor indexed="64"/>
          <bgColor theme="6" tint="0.79998168889431442"/>
        </patternFill>
      </fill>
    </dxf>
    <dxf>
      <font>
        <color auto="1"/>
      </font>
      <fill>
        <patternFill patternType="solid">
          <fgColor indexed="64"/>
          <bgColor theme="0" tint="-0.249977111117893"/>
        </patternFill>
      </fill>
    </dxf>
    <dxf>
      <font>
        <color auto="1"/>
      </font>
      <fill>
        <patternFill patternType="solid">
          <fgColor indexed="64"/>
          <bgColor theme="6" tint="0.79998168889431442"/>
        </patternFill>
      </fill>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numFmt numFmtId="164" formatCode="_-* #,##0.00_-;\-* #,##0.00_-;_-* &quot;-&quot;??_-;_-@_-"/>
    </dxf>
    <dxf>
      <font>
        <b val="0"/>
        <i val="0"/>
        <strike val="0"/>
        <condense val="0"/>
        <extend val="0"/>
        <outline val="0"/>
        <shadow val="0"/>
        <u val="none"/>
        <vertAlign val="baseline"/>
        <sz val="12"/>
        <color auto="1"/>
        <name val="Arial"/>
        <scheme val="none"/>
      </font>
      <numFmt numFmtId="164" formatCode="_-* #,##0.00_-;\-* #,##0.00_-;_-* &quot;-&quot;??_-;_-@_-"/>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numFmt numFmtId="0" formatCode="General"/>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numFmt numFmtId="166" formatCode="_-* #,##0_-;\-* #,##0_-;_-* &quot;-&quot;??_-;_-@_-"/>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numFmt numFmtId="1" formatCode="0"/>
    </dxf>
    <dxf>
      <font>
        <b val="0"/>
        <i val="0"/>
        <strike val="0"/>
        <condense val="0"/>
        <extend val="0"/>
        <outline val="0"/>
        <shadow val="0"/>
        <u val="none"/>
        <vertAlign val="baseline"/>
        <sz val="12"/>
        <color auto="1"/>
        <name val="Arial"/>
        <scheme val="none"/>
      </font>
      <numFmt numFmtId="1" formatCode="0"/>
    </dxf>
    <dxf>
      <font>
        <b val="0"/>
        <i val="0"/>
        <strike val="0"/>
        <condense val="0"/>
        <extend val="0"/>
        <outline val="0"/>
        <shadow val="0"/>
        <u val="none"/>
        <vertAlign val="baseline"/>
        <sz val="12"/>
        <color auto="1"/>
        <name val="Arial"/>
        <scheme val="none"/>
      </font>
      <numFmt numFmtId="1" formatCode="0"/>
    </dxf>
    <dxf>
      <font>
        <b val="0"/>
        <i val="0"/>
        <strike val="0"/>
        <condense val="0"/>
        <extend val="0"/>
        <outline val="0"/>
        <shadow val="0"/>
        <u val="none"/>
        <vertAlign val="baseline"/>
        <sz val="12"/>
        <color auto="1"/>
        <name val="Arial"/>
        <scheme val="none"/>
      </font>
      <numFmt numFmtId="1" formatCode="0"/>
    </dxf>
    <dxf>
      <font>
        <b val="0"/>
        <i val="0"/>
        <strike val="0"/>
        <condense val="0"/>
        <extend val="0"/>
        <outline val="0"/>
        <shadow val="0"/>
        <u val="none"/>
        <vertAlign val="baseline"/>
        <sz val="12"/>
        <color auto="1"/>
        <name val="Arial"/>
        <scheme val="none"/>
      </font>
      <numFmt numFmtId="1" formatCode="0"/>
    </dxf>
    <dxf>
      <font>
        <b val="0"/>
        <i val="0"/>
        <strike val="0"/>
        <condense val="0"/>
        <extend val="0"/>
        <outline val="0"/>
        <shadow val="0"/>
        <u val="none"/>
        <vertAlign val="baseline"/>
        <sz val="12"/>
        <color auto="1"/>
        <name val="Arial"/>
        <scheme val="none"/>
      </font>
      <numFmt numFmtId="1" formatCode="0"/>
      <fill>
        <patternFill patternType="solid">
          <fgColor indexed="64"/>
          <bgColor rgb="FFFFFF00"/>
        </patternFill>
      </fill>
    </dxf>
    <dxf>
      <font>
        <b val="0"/>
        <i val="0"/>
        <strike val="0"/>
        <condense val="0"/>
        <extend val="0"/>
        <outline val="0"/>
        <shadow val="0"/>
        <u val="none"/>
        <vertAlign val="baseline"/>
        <sz val="12"/>
        <color auto="1"/>
        <name val="Arial"/>
        <scheme val="none"/>
      </font>
      <numFmt numFmtId="1" formatCode="0"/>
    </dxf>
    <dxf>
      <font>
        <b val="0"/>
        <i val="0"/>
        <strike val="0"/>
        <condense val="0"/>
        <extend val="0"/>
        <outline val="0"/>
        <shadow val="0"/>
        <u val="none"/>
        <vertAlign val="baseline"/>
        <sz val="12"/>
        <color auto="1"/>
        <name val="Arial"/>
        <scheme val="none"/>
      </font>
      <numFmt numFmtId="1" formatCode="0"/>
    </dxf>
    <dxf>
      <font>
        <b val="0"/>
        <i val="0"/>
        <strike val="0"/>
        <condense val="0"/>
        <extend val="0"/>
        <outline val="0"/>
        <shadow val="0"/>
        <u val="none"/>
        <vertAlign val="baseline"/>
        <sz val="12"/>
        <color auto="1"/>
        <name val="Arial"/>
        <scheme val="none"/>
      </font>
      <numFmt numFmtId="169" formatCode="_-* #,##0_-;\-* #,##0_-;_-* &quot;-&quot;?_-;_-@_-"/>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fill>
        <patternFill patternType="none">
          <fgColor indexed="64"/>
          <bgColor indexed="65"/>
        </patternFill>
      </fill>
    </dxf>
    <dxf>
      <font>
        <b val="0"/>
        <i val="0"/>
        <strike val="0"/>
        <condense val="0"/>
        <extend val="0"/>
        <outline val="0"/>
        <shadow val="0"/>
        <u val="none"/>
        <vertAlign val="baseline"/>
        <sz val="12"/>
        <color auto="1"/>
        <name val="Arial"/>
        <scheme val="none"/>
      </font>
      <fill>
        <patternFill patternType="none">
          <fgColor indexed="64"/>
          <bgColor indexed="65"/>
        </patternFill>
      </fill>
    </dxf>
    <dxf>
      <font>
        <b val="0"/>
        <i val="0"/>
        <strike val="0"/>
        <condense val="0"/>
        <extend val="0"/>
        <outline val="0"/>
        <shadow val="0"/>
        <u val="none"/>
        <vertAlign val="baseline"/>
        <sz val="12"/>
        <color auto="1"/>
        <name val="Arial"/>
        <scheme val="none"/>
      </font>
      <numFmt numFmtId="169" formatCode="_-* #,##0_-;\-* #,##0_-;_-* &quot;-&quot;?_-;_-@_-"/>
      <fill>
        <patternFill patternType="none">
          <fgColor indexed="64"/>
          <bgColor indexed="65"/>
        </patternFill>
      </fill>
    </dxf>
    <dxf>
      <font>
        <b val="0"/>
        <i val="0"/>
        <strike val="0"/>
        <condense val="0"/>
        <extend val="0"/>
        <outline val="0"/>
        <shadow val="0"/>
        <u val="none"/>
        <vertAlign val="baseline"/>
        <sz val="12"/>
        <color auto="1"/>
        <name val="Arial"/>
        <scheme val="none"/>
      </font>
      <numFmt numFmtId="169" formatCode="_-* #,##0_-;\-* #,##0_-;_-* &quot;-&quot;?_-;_-@_-"/>
      <fill>
        <patternFill patternType="none">
          <fgColor indexed="64"/>
          <bgColor indexed="65"/>
        </patternFill>
      </fill>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numFmt numFmtId="166" formatCode="_-* #,##0_-;\-* #,##0_-;_-* &quot;-&quot;??_-;_-@_-"/>
    </dxf>
    <dxf>
      <font>
        <b val="0"/>
        <i val="0"/>
        <strike val="0"/>
        <condense val="0"/>
        <extend val="0"/>
        <outline val="0"/>
        <shadow val="0"/>
        <u val="none"/>
        <vertAlign val="baseline"/>
        <sz val="12"/>
        <color auto="1"/>
        <name val="Arial"/>
        <scheme val="none"/>
      </font>
      <numFmt numFmtId="166" formatCode="_-* #,##0_-;\-* #,##0_-;_-* &quot;-&quot;??_-;_-@_-"/>
    </dxf>
    <dxf>
      <font>
        <b val="0"/>
        <i val="0"/>
        <strike val="0"/>
        <condense val="0"/>
        <extend val="0"/>
        <outline val="0"/>
        <shadow val="0"/>
        <u val="none"/>
        <vertAlign val="baseline"/>
        <sz val="12"/>
        <color auto="1"/>
        <name val="Arial"/>
        <scheme val="none"/>
      </font>
      <numFmt numFmtId="166" formatCode="_-* #,##0_-;\-* #,##0_-;_-* &quot;-&quot;??_-;_-@_-"/>
    </dxf>
    <dxf>
      <font>
        <b val="0"/>
        <i val="0"/>
        <strike val="0"/>
        <condense val="0"/>
        <extend val="0"/>
        <outline val="0"/>
        <shadow val="0"/>
        <u val="none"/>
        <vertAlign val="baseline"/>
        <sz val="12"/>
        <color auto="1"/>
        <name val="Arial"/>
        <scheme val="none"/>
      </font>
      <numFmt numFmtId="168" formatCode="_-* #,##0.0_-;\-* #,##0.0_-;_-* &quot;-&quot;??_-;_-@_-"/>
      <fill>
        <patternFill patternType="solid">
          <fgColor indexed="64"/>
          <bgColor theme="9" tint="0.79998168889431442"/>
        </patternFill>
      </fill>
    </dxf>
    <dxf>
      <font>
        <b val="0"/>
        <i val="0"/>
        <strike val="0"/>
        <condense val="0"/>
        <extend val="0"/>
        <outline val="0"/>
        <shadow val="0"/>
        <u val="none"/>
        <vertAlign val="baseline"/>
        <sz val="12"/>
        <color auto="1"/>
        <name val="Arial"/>
        <scheme val="none"/>
      </font>
      <numFmt numFmtId="168" formatCode="_-* #,##0.0_-;\-* #,##0.0_-;_-* &quot;-&quot;??_-;_-@_-"/>
      <fill>
        <patternFill patternType="solid">
          <fgColor indexed="64"/>
          <bgColor theme="9" tint="0.79998168889431442"/>
        </patternFill>
      </fill>
    </dxf>
    <dxf>
      <font>
        <b val="0"/>
        <i val="0"/>
        <strike val="0"/>
        <condense val="0"/>
        <extend val="0"/>
        <outline val="0"/>
        <shadow val="0"/>
        <u val="none"/>
        <vertAlign val="baseline"/>
        <sz val="12"/>
        <color auto="1"/>
        <name val="Arial"/>
        <scheme val="none"/>
      </font>
      <numFmt numFmtId="169" formatCode="_-* #,##0_-;\-* #,##0_-;_-* &quot;-&quot;?_-;_-@_-"/>
      <fill>
        <patternFill patternType="solid">
          <fgColor indexed="64"/>
          <bgColor theme="9" tint="0.79998168889431442"/>
        </patternFill>
      </fill>
    </dxf>
    <dxf>
      <font>
        <b val="0"/>
        <i val="0"/>
        <strike val="0"/>
        <condense val="0"/>
        <extend val="0"/>
        <outline val="0"/>
        <shadow val="0"/>
        <u val="none"/>
        <vertAlign val="baseline"/>
        <sz val="12"/>
        <color auto="1"/>
        <name val="Arial"/>
        <scheme val="none"/>
      </font>
      <numFmt numFmtId="169" formatCode="_-* #,##0_-;\-* #,##0_-;_-* &quot;-&quot;?_-;_-@_-"/>
      <fill>
        <patternFill patternType="none">
          <fgColor indexed="64"/>
          <bgColor indexed="65"/>
        </patternFill>
      </fill>
    </dxf>
    <dxf>
      <font>
        <b val="0"/>
        <i val="0"/>
        <strike val="0"/>
        <condense val="0"/>
        <extend val="0"/>
        <outline val="0"/>
        <shadow val="0"/>
        <u val="none"/>
        <vertAlign val="baseline"/>
        <sz val="12"/>
        <color auto="1"/>
        <name val="Arial"/>
        <scheme val="none"/>
      </font>
      <numFmt numFmtId="169" formatCode="_-* #,##0_-;\-* #,##0_-;_-* &quot;-&quot;?_-;_-@_-"/>
      <fill>
        <patternFill patternType="none">
          <fgColor indexed="64"/>
          <bgColor indexed="65"/>
        </patternFill>
      </fill>
    </dxf>
    <dxf>
      <font>
        <b val="0"/>
        <i val="0"/>
        <strike val="0"/>
        <condense val="0"/>
        <extend val="0"/>
        <outline val="0"/>
        <shadow val="0"/>
        <u val="none"/>
        <vertAlign val="baseline"/>
        <sz val="12"/>
        <color auto="1"/>
        <name val="Arial"/>
        <scheme val="none"/>
      </font>
      <numFmt numFmtId="169" formatCode="_-* #,##0_-;\-* #,##0_-;_-* &quot;-&quot;?_-;_-@_-"/>
      <fill>
        <patternFill patternType="solid">
          <fgColor indexed="64"/>
          <bgColor theme="9" tint="0.79998168889431442"/>
        </patternFill>
      </fill>
    </dxf>
    <dxf>
      <font>
        <b val="0"/>
        <i val="0"/>
        <strike val="0"/>
        <condense val="0"/>
        <extend val="0"/>
        <outline val="0"/>
        <shadow val="0"/>
        <u val="none"/>
        <vertAlign val="baseline"/>
        <sz val="12"/>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alignment horizontal="center" vertical="center" textRotation="0" wrapText="1" indent="0" justifyLastLine="0" shrinkToFit="1"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23"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pivotCacheDefinition" Target="pivotCache/pivotCacheDefinition1.xml"/><Relationship Id="rId19" Type="http://schemas.openxmlformats.org/officeDocument/2006/relationships/pivotCacheDefinition" Target="pivotCache/pivotCacheDefinition2.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Hero Rarity vs Max Stat</a:t>
            </a:r>
            <a:r>
              <a:rPr lang="en-US" baseline="0"/>
              <a:t> Power</a:t>
            </a:r>
            <a:endParaRPr lang="en-US"/>
          </a:p>
        </c:rich>
      </c:tx>
      <c:overlay val="0"/>
    </c:title>
    <c:autoTitleDeleted val="0"/>
    <c:plotArea>
      <c:layout/>
      <c:lineChart>
        <c:grouping val="standard"/>
        <c:varyColors val="0"/>
        <c:ser>
          <c:idx val="3"/>
          <c:order val="0"/>
          <c:tx>
            <c:strRef>
              <c:f>'POLICY Power'!$G$32</c:f>
              <c:strCache>
                <c:ptCount val="1"/>
                <c:pt idx="0">
                  <c:v>Max Pow Max</c:v>
                </c:pt>
              </c:strCache>
            </c:strRef>
          </c:tx>
          <c:spPr>
            <a:ln>
              <a:noFill/>
            </a:ln>
          </c:spPr>
          <c:marker>
            <c:symbol val="diamond"/>
            <c:size val="5"/>
            <c:spPr>
              <a:solidFill>
                <a:schemeClr val="tx1">
                  <a:lumMod val="50000"/>
                  <a:lumOff val="50000"/>
                </a:schemeClr>
              </a:solidFill>
              <a:ln>
                <a:solidFill>
                  <a:schemeClr val="tx1">
                    <a:lumMod val="50000"/>
                    <a:lumOff val="50000"/>
                  </a:schemeClr>
                </a:solidFill>
              </a:ln>
            </c:spPr>
          </c:marker>
          <c:val>
            <c:numRef>
              <c:f>'POLICY Power'!$G$33:$G$38</c:f>
              <c:numCache>
                <c:formatCode>_-* #,##0_-;\-* #,##0_-;_-* "-"?_-;_-@_-</c:formatCode>
                <c:ptCount val="6"/>
                <c:pt idx="0">
                  <c:v>130.0</c:v>
                </c:pt>
                <c:pt idx="1">
                  <c:v>200.0</c:v>
                </c:pt>
                <c:pt idx="2">
                  <c:v>360.0</c:v>
                </c:pt>
                <c:pt idx="3">
                  <c:v>600.0</c:v>
                </c:pt>
                <c:pt idx="4">
                  <c:v>900.0</c:v>
                </c:pt>
                <c:pt idx="5">
                  <c:v>1200.0</c:v>
                </c:pt>
              </c:numCache>
            </c:numRef>
          </c:val>
          <c:smooth val="0"/>
        </c:ser>
        <c:ser>
          <c:idx val="2"/>
          <c:order val="1"/>
          <c:tx>
            <c:strRef>
              <c:f>'POLICY Power'!$F$41</c:f>
              <c:strCache>
                <c:ptCount val="1"/>
                <c:pt idx="0">
                  <c:v>4</c:v>
                </c:pt>
              </c:strCache>
            </c:strRef>
          </c:tx>
          <c:spPr>
            <a:ln w="28575" cmpd="sng">
              <a:solidFill>
                <a:schemeClr val="tx1"/>
              </a:solidFill>
            </a:ln>
          </c:spPr>
          <c:marker>
            <c:symbol val="circle"/>
            <c:size val="7"/>
            <c:spPr>
              <a:solidFill>
                <a:schemeClr val="tx1"/>
              </a:solidFill>
              <a:ln>
                <a:solidFill>
                  <a:schemeClr val="tx1"/>
                </a:solidFill>
              </a:ln>
            </c:spPr>
          </c:marker>
          <c:val>
            <c:numRef>
              <c:f>'POLICY Power'!$F$42:$F$47</c:f>
              <c:numCache>
                <c:formatCode>0</c:formatCode>
                <c:ptCount val="6"/>
                <c:pt idx="0">
                  <c:v>110.0</c:v>
                </c:pt>
                <c:pt idx="1">
                  <c:v>176.6666666666667</c:v>
                </c:pt>
                <c:pt idx="2">
                  <c:v>303.3333333333333</c:v>
                </c:pt>
                <c:pt idx="3">
                  <c:v>496.6666666666666</c:v>
                </c:pt>
                <c:pt idx="4">
                  <c:v>800.0</c:v>
                </c:pt>
                <c:pt idx="5">
                  <c:v>1093.333333333333</c:v>
                </c:pt>
              </c:numCache>
            </c:numRef>
          </c:val>
          <c:smooth val="0"/>
        </c:ser>
        <c:ser>
          <c:idx val="1"/>
          <c:order val="2"/>
          <c:tx>
            <c:strRef>
              <c:f>'POLICY Power'!$E$32</c:f>
              <c:strCache>
                <c:ptCount val="1"/>
                <c:pt idx="0">
                  <c:v>Max Pow Min</c:v>
                </c:pt>
              </c:strCache>
            </c:strRef>
          </c:tx>
          <c:spPr>
            <a:ln>
              <a:noFill/>
            </a:ln>
          </c:spPr>
          <c:marker>
            <c:symbol val="diamond"/>
            <c:size val="5"/>
            <c:spPr>
              <a:solidFill>
                <a:schemeClr val="tx1">
                  <a:lumMod val="50000"/>
                  <a:lumOff val="50000"/>
                </a:schemeClr>
              </a:solidFill>
              <a:ln>
                <a:solidFill>
                  <a:schemeClr val="tx1">
                    <a:lumMod val="50000"/>
                    <a:lumOff val="50000"/>
                  </a:schemeClr>
                </a:solidFill>
              </a:ln>
            </c:spPr>
          </c:marker>
          <c:val>
            <c:numRef>
              <c:f>'POLICY Power'!$E$33:$E$38</c:f>
              <c:numCache>
                <c:formatCode>_-* #,##0_-;\-* #,##0_-;_-* "-"?_-;_-@_-</c:formatCode>
                <c:ptCount val="6"/>
                <c:pt idx="0">
                  <c:v>100.0</c:v>
                </c:pt>
                <c:pt idx="1">
                  <c:v>165.0</c:v>
                </c:pt>
                <c:pt idx="2">
                  <c:v>275.0</c:v>
                </c:pt>
                <c:pt idx="3">
                  <c:v>445.0</c:v>
                </c:pt>
                <c:pt idx="4">
                  <c:v>750.0</c:v>
                </c:pt>
                <c:pt idx="5">
                  <c:v>1040.0</c:v>
                </c:pt>
              </c:numCache>
            </c:numRef>
          </c:val>
          <c:smooth val="0"/>
        </c:ser>
        <c:dLbls>
          <c:showLegendKey val="0"/>
          <c:showVal val="0"/>
          <c:showCatName val="0"/>
          <c:showSerName val="0"/>
          <c:showPercent val="0"/>
          <c:showBubbleSize val="0"/>
        </c:dLbls>
        <c:hiLowLines/>
        <c:marker val="1"/>
        <c:smooth val="0"/>
        <c:axId val="-2134133448"/>
        <c:axId val="-2134128008"/>
      </c:lineChart>
      <c:catAx>
        <c:axId val="-2134133448"/>
        <c:scaling>
          <c:orientation val="minMax"/>
        </c:scaling>
        <c:delete val="0"/>
        <c:axPos val="b"/>
        <c:title>
          <c:tx>
            <c:rich>
              <a:bodyPr/>
              <a:lstStyle/>
              <a:p>
                <a:pPr>
                  <a:defRPr/>
                </a:pPr>
                <a:r>
                  <a:rPr lang="en-US"/>
                  <a:t>Rarity</a:t>
                </a:r>
              </a:p>
            </c:rich>
          </c:tx>
          <c:overlay val="0"/>
        </c:title>
        <c:majorTickMark val="cross"/>
        <c:minorTickMark val="none"/>
        <c:tickLblPos val="nextTo"/>
        <c:crossAx val="-2134128008"/>
        <c:crosses val="autoZero"/>
        <c:auto val="1"/>
        <c:lblAlgn val="ctr"/>
        <c:lblOffset val="100"/>
        <c:noMultiLvlLbl val="0"/>
      </c:catAx>
      <c:valAx>
        <c:axId val="-2134128008"/>
        <c:scaling>
          <c:orientation val="minMax"/>
        </c:scaling>
        <c:delete val="0"/>
        <c:axPos val="l"/>
        <c:majorGridlines/>
        <c:title>
          <c:tx>
            <c:rich>
              <a:bodyPr/>
              <a:lstStyle/>
              <a:p>
                <a:pPr>
                  <a:defRPr/>
                </a:pPr>
                <a:r>
                  <a:rPr lang="en-US"/>
                  <a:t>Stat</a:t>
                </a:r>
                <a:r>
                  <a:rPr lang="en-US" baseline="0"/>
                  <a:t> Power</a:t>
                </a:r>
                <a:endParaRPr lang="en-US"/>
              </a:p>
            </c:rich>
          </c:tx>
          <c:overlay val="0"/>
        </c:title>
        <c:numFmt formatCode="_-* #,##0_-;\-* #,##0_-;_-* &quot;-&quot;?_-;_-@_-" sourceLinked="1"/>
        <c:majorTickMark val="none"/>
        <c:minorTickMark val="none"/>
        <c:tickLblPos val="nextTo"/>
        <c:crossAx val="-2134133448"/>
        <c:crosses val="autoZero"/>
        <c:crossBetween val="between"/>
      </c:valAx>
    </c:plotArea>
    <c:legend>
      <c:legendPos val="r"/>
      <c:overlay val="0"/>
    </c:legend>
    <c:plotVisOnly val="1"/>
    <c:dispBlanksAs val="zero"/>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Hero Rarity vs Max Stat</a:t>
            </a:r>
            <a:r>
              <a:rPr lang="en-US" baseline="0"/>
              <a:t> Power</a:t>
            </a:r>
            <a:endParaRPr lang="en-US"/>
          </a:p>
        </c:rich>
      </c:tx>
      <c:overlay val="0"/>
    </c:title>
    <c:autoTitleDeleted val="0"/>
    <c:plotArea>
      <c:layout/>
      <c:lineChart>
        <c:grouping val="standard"/>
        <c:varyColors val="0"/>
        <c:ser>
          <c:idx val="3"/>
          <c:order val="0"/>
          <c:tx>
            <c:strRef>
              <c:f>'POLICY Power'!$E$32</c:f>
              <c:strCache>
                <c:ptCount val="1"/>
                <c:pt idx="0">
                  <c:v>Max Pow Min</c:v>
                </c:pt>
              </c:strCache>
            </c:strRef>
          </c:tx>
          <c:spPr>
            <a:ln>
              <a:noFill/>
            </a:ln>
          </c:spPr>
          <c:marker>
            <c:symbol val="diamond"/>
            <c:size val="5"/>
            <c:spPr>
              <a:solidFill>
                <a:schemeClr val="tx1"/>
              </a:solidFill>
              <a:ln>
                <a:solidFill>
                  <a:schemeClr val="tx1"/>
                </a:solidFill>
              </a:ln>
            </c:spPr>
          </c:marker>
          <c:val>
            <c:numRef>
              <c:f>'POLICY Power'!$E$33:$E$38</c:f>
              <c:numCache>
                <c:formatCode>_-* #,##0_-;\-* #,##0_-;_-* "-"?_-;_-@_-</c:formatCode>
                <c:ptCount val="6"/>
                <c:pt idx="0">
                  <c:v>100.0</c:v>
                </c:pt>
                <c:pt idx="1">
                  <c:v>165.0</c:v>
                </c:pt>
                <c:pt idx="2">
                  <c:v>275.0</c:v>
                </c:pt>
                <c:pt idx="3">
                  <c:v>445.0</c:v>
                </c:pt>
                <c:pt idx="4">
                  <c:v>750.0</c:v>
                </c:pt>
                <c:pt idx="5">
                  <c:v>1040.0</c:v>
                </c:pt>
              </c:numCache>
            </c:numRef>
          </c:val>
          <c:smooth val="0"/>
        </c:ser>
        <c:ser>
          <c:idx val="1"/>
          <c:order val="1"/>
          <c:tx>
            <c:strRef>
              <c:f>'POLICY Power'!$D$32</c:f>
              <c:strCache>
                <c:ptCount val="1"/>
                <c:pt idx="0">
                  <c:v>Base Pow Min</c:v>
                </c:pt>
              </c:strCache>
            </c:strRef>
          </c:tx>
          <c:spPr>
            <a:ln>
              <a:noFill/>
            </a:ln>
          </c:spPr>
          <c:marker>
            <c:symbol val="diamond"/>
            <c:size val="5"/>
            <c:spPr>
              <a:solidFill>
                <a:schemeClr val="tx1">
                  <a:lumMod val="50000"/>
                  <a:lumOff val="50000"/>
                </a:schemeClr>
              </a:solidFill>
              <a:ln>
                <a:solidFill>
                  <a:schemeClr val="tx1">
                    <a:lumMod val="50000"/>
                    <a:lumOff val="50000"/>
                  </a:schemeClr>
                </a:solidFill>
              </a:ln>
            </c:spPr>
          </c:marker>
          <c:val>
            <c:numRef>
              <c:f>'POLICY Power'!$D$33:$D$38</c:f>
              <c:numCache>
                <c:formatCode>_-* #,##0_-;\-* #,##0_-;_-* "-"?_-;_-@_-</c:formatCode>
                <c:ptCount val="6"/>
                <c:pt idx="0">
                  <c:v>30.0</c:v>
                </c:pt>
                <c:pt idx="1">
                  <c:v>60.0</c:v>
                </c:pt>
                <c:pt idx="2">
                  <c:v>100.0</c:v>
                </c:pt>
                <c:pt idx="3">
                  <c:v>200.0</c:v>
                </c:pt>
                <c:pt idx="4">
                  <c:v>400.0</c:v>
                </c:pt>
                <c:pt idx="5">
                  <c:v>550.0</c:v>
                </c:pt>
              </c:numCache>
            </c:numRef>
          </c:val>
          <c:smooth val="0"/>
        </c:ser>
        <c:dLbls>
          <c:showLegendKey val="0"/>
          <c:showVal val="0"/>
          <c:showCatName val="0"/>
          <c:showSerName val="0"/>
          <c:showPercent val="0"/>
          <c:showBubbleSize val="0"/>
        </c:dLbls>
        <c:hiLowLines>
          <c:spPr>
            <a:ln w="254000" cmpd="sng">
              <a:solidFill>
                <a:schemeClr val="accent5"/>
              </a:solidFill>
            </a:ln>
          </c:spPr>
        </c:hiLowLines>
        <c:marker val="1"/>
        <c:smooth val="0"/>
        <c:axId val="-2134842072"/>
        <c:axId val="-2142273624"/>
      </c:lineChart>
      <c:catAx>
        <c:axId val="-2134842072"/>
        <c:scaling>
          <c:orientation val="minMax"/>
        </c:scaling>
        <c:delete val="0"/>
        <c:axPos val="b"/>
        <c:title>
          <c:tx>
            <c:rich>
              <a:bodyPr/>
              <a:lstStyle/>
              <a:p>
                <a:pPr>
                  <a:defRPr/>
                </a:pPr>
                <a:r>
                  <a:rPr lang="en-US"/>
                  <a:t>Rarity</a:t>
                </a:r>
              </a:p>
            </c:rich>
          </c:tx>
          <c:overlay val="0"/>
        </c:title>
        <c:majorTickMark val="cross"/>
        <c:minorTickMark val="none"/>
        <c:tickLblPos val="nextTo"/>
        <c:crossAx val="-2142273624"/>
        <c:crosses val="autoZero"/>
        <c:auto val="1"/>
        <c:lblAlgn val="ctr"/>
        <c:lblOffset val="100"/>
        <c:noMultiLvlLbl val="0"/>
      </c:catAx>
      <c:valAx>
        <c:axId val="-2142273624"/>
        <c:scaling>
          <c:orientation val="minMax"/>
          <c:max val="1400.0"/>
        </c:scaling>
        <c:delete val="0"/>
        <c:axPos val="l"/>
        <c:majorGridlines/>
        <c:title>
          <c:tx>
            <c:rich>
              <a:bodyPr/>
              <a:lstStyle/>
              <a:p>
                <a:pPr>
                  <a:defRPr/>
                </a:pPr>
                <a:r>
                  <a:rPr lang="en-US"/>
                  <a:t>Stat</a:t>
                </a:r>
                <a:r>
                  <a:rPr lang="en-US" baseline="0"/>
                  <a:t> Power</a:t>
                </a:r>
                <a:endParaRPr lang="en-US"/>
              </a:p>
            </c:rich>
          </c:tx>
          <c:overlay val="0"/>
        </c:title>
        <c:numFmt formatCode="_-* #,##0_-;\-* #,##0_-;_-* &quot;-&quot;?_-;_-@_-" sourceLinked="1"/>
        <c:majorTickMark val="none"/>
        <c:minorTickMark val="none"/>
        <c:tickLblPos val="nextTo"/>
        <c:crossAx val="-2134842072"/>
        <c:crossesAt val="0.0"/>
        <c:crossBetween val="between"/>
      </c:valAx>
    </c:plotArea>
    <c:plotVisOnly val="1"/>
    <c:dispBlanksAs val="zero"/>
    <c:showDLblsOverMax val="0"/>
  </c:chart>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Hero Rarity vs Max Stat</a:t>
            </a:r>
            <a:r>
              <a:rPr lang="en-US" baseline="0"/>
              <a:t> Power</a:t>
            </a:r>
            <a:endParaRPr lang="en-US"/>
          </a:p>
        </c:rich>
      </c:tx>
      <c:overlay val="0"/>
    </c:title>
    <c:autoTitleDeleted val="0"/>
    <c:plotArea>
      <c:layout/>
      <c:lineChart>
        <c:grouping val="standard"/>
        <c:varyColors val="0"/>
        <c:ser>
          <c:idx val="0"/>
          <c:order val="0"/>
          <c:tx>
            <c:strRef>
              <c:f>'POLICY Power'!$F$32</c:f>
              <c:strCache>
                <c:ptCount val="1"/>
                <c:pt idx="0">
                  <c:v>Base Pow Max</c:v>
                </c:pt>
              </c:strCache>
            </c:strRef>
          </c:tx>
          <c:spPr>
            <a:ln w="47625">
              <a:noFill/>
            </a:ln>
          </c:spPr>
          <c:val>
            <c:numRef>
              <c:f>'POLICY Power'!$F$33:$F$38</c:f>
              <c:numCache>
                <c:formatCode>_-* #,##0_-;\-* #,##0_-;_-* "-"?_-;_-@_-</c:formatCode>
                <c:ptCount val="6"/>
                <c:pt idx="0">
                  <c:v>60.0</c:v>
                </c:pt>
                <c:pt idx="1">
                  <c:v>95.0</c:v>
                </c:pt>
                <c:pt idx="2">
                  <c:v>185.0</c:v>
                </c:pt>
                <c:pt idx="3">
                  <c:v>355.0</c:v>
                </c:pt>
                <c:pt idx="4">
                  <c:v>550.0</c:v>
                </c:pt>
                <c:pt idx="5">
                  <c:v>710.0</c:v>
                </c:pt>
              </c:numCache>
            </c:numRef>
          </c:val>
          <c:smooth val="0"/>
        </c:ser>
        <c:ser>
          <c:idx val="2"/>
          <c:order val="1"/>
          <c:tx>
            <c:strRef>
              <c:f>'POLICY Power'!$G$32</c:f>
              <c:strCache>
                <c:ptCount val="1"/>
                <c:pt idx="0">
                  <c:v>Max Pow Max</c:v>
                </c:pt>
              </c:strCache>
            </c:strRef>
          </c:tx>
          <c:spPr>
            <a:ln w="47625">
              <a:noFill/>
            </a:ln>
          </c:spPr>
          <c:val>
            <c:numRef>
              <c:f>'POLICY Power'!$G$33:$G$38</c:f>
              <c:numCache>
                <c:formatCode>_-* #,##0_-;\-* #,##0_-;_-* "-"?_-;_-@_-</c:formatCode>
                <c:ptCount val="6"/>
                <c:pt idx="0">
                  <c:v>130.0</c:v>
                </c:pt>
                <c:pt idx="1">
                  <c:v>200.0</c:v>
                </c:pt>
                <c:pt idx="2">
                  <c:v>360.0</c:v>
                </c:pt>
                <c:pt idx="3">
                  <c:v>600.0</c:v>
                </c:pt>
                <c:pt idx="4">
                  <c:v>900.0</c:v>
                </c:pt>
                <c:pt idx="5">
                  <c:v>1200.0</c:v>
                </c:pt>
              </c:numCache>
            </c:numRef>
          </c:val>
          <c:smooth val="0"/>
        </c:ser>
        <c:dLbls>
          <c:showLegendKey val="0"/>
          <c:showVal val="0"/>
          <c:showCatName val="0"/>
          <c:showSerName val="0"/>
          <c:showPercent val="0"/>
          <c:showBubbleSize val="0"/>
        </c:dLbls>
        <c:hiLowLines>
          <c:spPr>
            <a:ln w="254000" cmpd="sng">
              <a:solidFill>
                <a:schemeClr val="accent6"/>
              </a:solidFill>
            </a:ln>
          </c:spPr>
        </c:hiLowLines>
        <c:marker val="1"/>
        <c:smooth val="0"/>
        <c:axId val="-2116477496"/>
        <c:axId val="-2116472072"/>
      </c:lineChart>
      <c:catAx>
        <c:axId val="-2116477496"/>
        <c:scaling>
          <c:orientation val="minMax"/>
        </c:scaling>
        <c:delete val="0"/>
        <c:axPos val="b"/>
        <c:title>
          <c:tx>
            <c:rich>
              <a:bodyPr/>
              <a:lstStyle/>
              <a:p>
                <a:pPr>
                  <a:defRPr/>
                </a:pPr>
                <a:r>
                  <a:rPr lang="en-US"/>
                  <a:t>Rarity</a:t>
                </a:r>
              </a:p>
            </c:rich>
          </c:tx>
          <c:overlay val="0"/>
        </c:title>
        <c:majorTickMark val="cross"/>
        <c:minorTickMark val="none"/>
        <c:tickLblPos val="nextTo"/>
        <c:crossAx val="-2116472072"/>
        <c:crosses val="autoZero"/>
        <c:auto val="1"/>
        <c:lblAlgn val="ctr"/>
        <c:lblOffset val="100"/>
        <c:noMultiLvlLbl val="0"/>
      </c:catAx>
      <c:valAx>
        <c:axId val="-2116472072"/>
        <c:scaling>
          <c:orientation val="minMax"/>
        </c:scaling>
        <c:delete val="0"/>
        <c:axPos val="l"/>
        <c:majorGridlines/>
        <c:title>
          <c:tx>
            <c:rich>
              <a:bodyPr/>
              <a:lstStyle/>
              <a:p>
                <a:pPr>
                  <a:defRPr/>
                </a:pPr>
                <a:r>
                  <a:rPr lang="en-US"/>
                  <a:t>Stat</a:t>
                </a:r>
                <a:r>
                  <a:rPr lang="en-US" baseline="0"/>
                  <a:t> Power</a:t>
                </a:r>
                <a:endParaRPr lang="en-US"/>
              </a:p>
            </c:rich>
          </c:tx>
          <c:overlay val="0"/>
        </c:title>
        <c:numFmt formatCode="_-* #,##0_-;\-* #,##0_-;_-* &quot;-&quot;?_-;_-@_-" sourceLinked="1"/>
        <c:majorTickMark val="none"/>
        <c:minorTickMark val="none"/>
        <c:tickLblPos val="nextTo"/>
        <c:crossAx val="-2116477496"/>
        <c:crossesAt val="0.0"/>
        <c:crossBetween val="between"/>
      </c:valAx>
    </c:plotArea>
    <c:plotVisOnly val="1"/>
    <c:dispBlanksAs val="zero"/>
    <c:showDLblsOverMax val="0"/>
  </c:chart>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800" b="1" i="0" u="none" strike="noStrike" baseline="0">
                <a:effectLst/>
              </a:rPr>
              <a:t>Hero Lv vs Power</a:t>
            </a:r>
            <a:r>
              <a:rPr lang="en-US" sz="1800" b="1" i="0" u="none" strike="noStrike" baseline="0"/>
              <a:t> </a:t>
            </a:r>
            <a:endParaRPr lang="en-US"/>
          </a:p>
        </c:rich>
      </c:tx>
      <c:overlay val="0"/>
    </c:title>
    <c:autoTitleDeleted val="0"/>
    <c:plotArea>
      <c:layout/>
      <c:scatterChart>
        <c:scatterStyle val="lineMarker"/>
        <c:varyColors val="0"/>
        <c:ser>
          <c:idx val="6"/>
          <c:order val="6"/>
          <c:tx>
            <c:strRef>
              <c:f>'POLICY Power'!$B$57</c:f>
              <c:strCache>
                <c:ptCount val="1"/>
                <c:pt idx="0">
                  <c:v>R6 Min</c:v>
                </c:pt>
              </c:strCache>
            </c:strRef>
          </c:tx>
          <c:spPr>
            <a:ln w="47625">
              <a:solidFill>
                <a:schemeClr val="accent6"/>
              </a:solidFill>
            </a:ln>
          </c:spPr>
          <c:marker>
            <c:symbol val="none"/>
          </c:marker>
          <c:xVal>
            <c:numRef>
              <c:f>'POLICY Power'!$C$51:$I$51</c:f>
              <c:numCache>
                <c:formatCode>General</c:formatCode>
                <c:ptCount val="7"/>
                <c:pt idx="0">
                  <c:v>1.0</c:v>
                </c:pt>
                <c:pt idx="1">
                  <c:v>10.0</c:v>
                </c:pt>
                <c:pt idx="2">
                  <c:v>15.0</c:v>
                </c:pt>
                <c:pt idx="3">
                  <c:v>25.0</c:v>
                </c:pt>
                <c:pt idx="4">
                  <c:v>35.0</c:v>
                </c:pt>
                <c:pt idx="5">
                  <c:v>50.0</c:v>
                </c:pt>
                <c:pt idx="6">
                  <c:v>70.0</c:v>
                </c:pt>
              </c:numCache>
            </c:numRef>
          </c:xVal>
          <c:yVal>
            <c:numRef>
              <c:f>'POLICY Power'!$C$57:$I$57</c:f>
              <c:numCache>
                <c:formatCode>_-* #,##0_-;\-* #,##0_-;_-* "-"??_-;_-@_-</c:formatCode>
                <c:ptCount val="7"/>
                <c:pt idx="0" formatCode="General">
                  <c:v>550.0</c:v>
                </c:pt>
                <c:pt idx="1">
                  <c:v>620.0</c:v>
                </c:pt>
                <c:pt idx="2">
                  <c:v>655.0</c:v>
                </c:pt>
                <c:pt idx="3">
                  <c:v>725.0</c:v>
                </c:pt>
                <c:pt idx="4">
                  <c:v>795.0</c:v>
                </c:pt>
                <c:pt idx="5">
                  <c:v>900.0</c:v>
                </c:pt>
                <c:pt idx="6">
                  <c:v>1040.0</c:v>
                </c:pt>
              </c:numCache>
            </c:numRef>
          </c:yVal>
          <c:smooth val="0"/>
        </c:ser>
        <c:ser>
          <c:idx val="7"/>
          <c:order val="7"/>
          <c:tx>
            <c:strRef>
              <c:f>'POLICY Power'!$B$56</c:f>
              <c:strCache>
                <c:ptCount val="1"/>
                <c:pt idx="0">
                  <c:v>R5 Min</c:v>
                </c:pt>
              </c:strCache>
            </c:strRef>
          </c:tx>
          <c:spPr>
            <a:ln w="47625">
              <a:solidFill>
                <a:schemeClr val="accent2"/>
              </a:solidFill>
            </a:ln>
          </c:spPr>
          <c:marker>
            <c:symbol val="none"/>
          </c:marker>
          <c:xVal>
            <c:numRef>
              <c:f>'POLICY Power'!$C$51:$I$51</c:f>
              <c:numCache>
                <c:formatCode>General</c:formatCode>
                <c:ptCount val="7"/>
                <c:pt idx="0">
                  <c:v>1.0</c:v>
                </c:pt>
                <c:pt idx="1">
                  <c:v>10.0</c:v>
                </c:pt>
                <c:pt idx="2">
                  <c:v>15.0</c:v>
                </c:pt>
                <c:pt idx="3">
                  <c:v>25.0</c:v>
                </c:pt>
                <c:pt idx="4">
                  <c:v>35.0</c:v>
                </c:pt>
                <c:pt idx="5">
                  <c:v>50.0</c:v>
                </c:pt>
                <c:pt idx="6">
                  <c:v>70.0</c:v>
                </c:pt>
              </c:numCache>
            </c:numRef>
          </c:xVal>
          <c:yVal>
            <c:numRef>
              <c:f>'POLICY Power'!$C$56:$I$56</c:f>
              <c:numCache>
                <c:formatCode>_-* #,##0_-;\-* #,##0_-;_-* "-"??_-;_-@_-</c:formatCode>
                <c:ptCount val="7"/>
                <c:pt idx="0" formatCode="General">
                  <c:v>400.0</c:v>
                </c:pt>
                <c:pt idx="1">
                  <c:v>470.0</c:v>
                </c:pt>
                <c:pt idx="2">
                  <c:v>505.0</c:v>
                </c:pt>
                <c:pt idx="3">
                  <c:v>575.0</c:v>
                </c:pt>
                <c:pt idx="4">
                  <c:v>645.0</c:v>
                </c:pt>
                <c:pt idx="5">
                  <c:v>750.0</c:v>
                </c:pt>
              </c:numCache>
            </c:numRef>
          </c:yVal>
          <c:smooth val="0"/>
        </c:ser>
        <c:ser>
          <c:idx val="8"/>
          <c:order val="8"/>
          <c:tx>
            <c:strRef>
              <c:f>'POLICY Power'!$B$55</c:f>
              <c:strCache>
                <c:ptCount val="1"/>
                <c:pt idx="0">
                  <c:v>R4 Min</c:v>
                </c:pt>
              </c:strCache>
            </c:strRef>
          </c:tx>
          <c:spPr>
            <a:ln w="47625">
              <a:solidFill>
                <a:schemeClr val="accent4"/>
              </a:solidFill>
            </a:ln>
          </c:spPr>
          <c:marker>
            <c:symbol val="none"/>
          </c:marker>
          <c:xVal>
            <c:numRef>
              <c:f>'POLICY Power'!$C$51:$I$51</c:f>
              <c:numCache>
                <c:formatCode>General</c:formatCode>
                <c:ptCount val="7"/>
                <c:pt idx="0">
                  <c:v>1.0</c:v>
                </c:pt>
                <c:pt idx="1">
                  <c:v>10.0</c:v>
                </c:pt>
                <c:pt idx="2">
                  <c:v>15.0</c:v>
                </c:pt>
                <c:pt idx="3">
                  <c:v>25.0</c:v>
                </c:pt>
                <c:pt idx="4">
                  <c:v>35.0</c:v>
                </c:pt>
                <c:pt idx="5">
                  <c:v>50.0</c:v>
                </c:pt>
                <c:pt idx="6">
                  <c:v>70.0</c:v>
                </c:pt>
              </c:numCache>
            </c:numRef>
          </c:xVal>
          <c:yVal>
            <c:numRef>
              <c:f>'POLICY Power'!$C$55:$I$55</c:f>
              <c:numCache>
                <c:formatCode>_-* #,##0_-;\-* #,##0_-;_-* "-"??_-;_-@_-</c:formatCode>
                <c:ptCount val="7"/>
                <c:pt idx="0" formatCode="General">
                  <c:v>200.0</c:v>
                </c:pt>
                <c:pt idx="1">
                  <c:v>270.0</c:v>
                </c:pt>
                <c:pt idx="2">
                  <c:v>305.0</c:v>
                </c:pt>
                <c:pt idx="3">
                  <c:v>375.0</c:v>
                </c:pt>
                <c:pt idx="4">
                  <c:v>445.0</c:v>
                </c:pt>
              </c:numCache>
            </c:numRef>
          </c:yVal>
          <c:smooth val="0"/>
        </c:ser>
        <c:ser>
          <c:idx val="9"/>
          <c:order val="9"/>
          <c:tx>
            <c:strRef>
              <c:f>'POLICY Power'!$B$54</c:f>
              <c:strCache>
                <c:ptCount val="1"/>
                <c:pt idx="0">
                  <c:v>R3 Min</c:v>
                </c:pt>
              </c:strCache>
            </c:strRef>
          </c:tx>
          <c:spPr>
            <a:ln w="47625">
              <a:solidFill>
                <a:schemeClr val="accent5"/>
              </a:solidFill>
            </a:ln>
          </c:spPr>
          <c:marker>
            <c:symbol val="none"/>
          </c:marker>
          <c:xVal>
            <c:numRef>
              <c:f>'POLICY Power'!$C$51:$I$51</c:f>
              <c:numCache>
                <c:formatCode>General</c:formatCode>
                <c:ptCount val="7"/>
                <c:pt idx="0">
                  <c:v>1.0</c:v>
                </c:pt>
                <c:pt idx="1">
                  <c:v>10.0</c:v>
                </c:pt>
                <c:pt idx="2">
                  <c:v>15.0</c:v>
                </c:pt>
                <c:pt idx="3">
                  <c:v>25.0</c:v>
                </c:pt>
                <c:pt idx="4">
                  <c:v>35.0</c:v>
                </c:pt>
                <c:pt idx="5">
                  <c:v>50.0</c:v>
                </c:pt>
                <c:pt idx="6">
                  <c:v>70.0</c:v>
                </c:pt>
              </c:numCache>
            </c:numRef>
          </c:xVal>
          <c:yVal>
            <c:numRef>
              <c:f>'POLICY Power'!$C$54:$I$54</c:f>
              <c:numCache>
                <c:formatCode>_-* #,##0_-;\-* #,##0_-;_-* "-"??_-;_-@_-</c:formatCode>
                <c:ptCount val="7"/>
                <c:pt idx="0" formatCode="General">
                  <c:v>100.0</c:v>
                </c:pt>
                <c:pt idx="1">
                  <c:v>170.0</c:v>
                </c:pt>
                <c:pt idx="2">
                  <c:v>205.0</c:v>
                </c:pt>
                <c:pt idx="3">
                  <c:v>275.0</c:v>
                </c:pt>
              </c:numCache>
            </c:numRef>
          </c:yVal>
          <c:smooth val="0"/>
        </c:ser>
        <c:ser>
          <c:idx val="10"/>
          <c:order val="10"/>
          <c:tx>
            <c:strRef>
              <c:f>'POLICY Power'!$B$53</c:f>
              <c:strCache>
                <c:ptCount val="1"/>
                <c:pt idx="0">
                  <c:v>R2 Min</c:v>
                </c:pt>
              </c:strCache>
            </c:strRef>
          </c:tx>
          <c:spPr>
            <a:ln w="47625">
              <a:solidFill>
                <a:schemeClr val="accent3"/>
              </a:solidFill>
            </a:ln>
          </c:spPr>
          <c:marker>
            <c:symbol val="none"/>
          </c:marker>
          <c:xVal>
            <c:numRef>
              <c:f>'POLICY Power'!$C$51:$I$51</c:f>
              <c:numCache>
                <c:formatCode>General</c:formatCode>
                <c:ptCount val="7"/>
                <c:pt idx="0">
                  <c:v>1.0</c:v>
                </c:pt>
                <c:pt idx="1">
                  <c:v>10.0</c:v>
                </c:pt>
                <c:pt idx="2">
                  <c:v>15.0</c:v>
                </c:pt>
                <c:pt idx="3">
                  <c:v>25.0</c:v>
                </c:pt>
                <c:pt idx="4">
                  <c:v>35.0</c:v>
                </c:pt>
                <c:pt idx="5">
                  <c:v>50.0</c:v>
                </c:pt>
                <c:pt idx="6">
                  <c:v>70.0</c:v>
                </c:pt>
              </c:numCache>
            </c:numRef>
          </c:xVal>
          <c:yVal>
            <c:numRef>
              <c:f>'POLICY Power'!$C$53:$I$53</c:f>
              <c:numCache>
                <c:formatCode>_-* #,##0_-;\-* #,##0_-;_-* "-"??_-;_-@_-</c:formatCode>
                <c:ptCount val="7"/>
                <c:pt idx="0" formatCode="General">
                  <c:v>60.0</c:v>
                </c:pt>
                <c:pt idx="1">
                  <c:v>130.0</c:v>
                </c:pt>
                <c:pt idx="2">
                  <c:v>165.0</c:v>
                </c:pt>
              </c:numCache>
            </c:numRef>
          </c:yVal>
          <c:smooth val="0"/>
        </c:ser>
        <c:ser>
          <c:idx val="11"/>
          <c:order val="11"/>
          <c:tx>
            <c:strRef>
              <c:f>'POLICY Power'!$B$52</c:f>
              <c:strCache>
                <c:ptCount val="1"/>
                <c:pt idx="0">
                  <c:v>R1 Min</c:v>
                </c:pt>
              </c:strCache>
            </c:strRef>
          </c:tx>
          <c:spPr>
            <a:ln w="47625">
              <a:solidFill>
                <a:schemeClr val="bg1">
                  <a:lumMod val="65000"/>
                </a:schemeClr>
              </a:solidFill>
            </a:ln>
          </c:spPr>
          <c:marker>
            <c:symbol val="none"/>
          </c:marker>
          <c:xVal>
            <c:numRef>
              <c:f>'POLICY Power'!$C$51:$I$51</c:f>
              <c:numCache>
                <c:formatCode>General</c:formatCode>
                <c:ptCount val="7"/>
                <c:pt idx="0">
                  <c:v>1.0</c:v>
                </c:pt>
                <c:pt idx="1">
                  <c:v>10.0</c:v>
                </c:pt>
                <c:pt idx="2">
                  <c:v>15.0</c:v>
                </c:pt>
                <c:pt idx="3">
                  <c:v>25.0</c:v>
                </c:pt>
                <c:pt idx="4">
                  <c:v>35.0</c:v>
                </c:pt>
                <c:pt idx="5">
                  <c:v>50.0</c:v>
                </c:pt>
                <c:pt idx="6">
                  <c:v>70.0</c:v>
                </c:pt>
              </c:numCache>
            </c:numRef>
          </c:xVal>
          <c:yVal>
            <c:numRef>
              <c:f>'POLICY Power'!$C$52:$I$52</c:f>
              <c:numCache>
                <c:formatCode>_-* #,##0_-;\-* #,##0_-;_-* "-"??_-;_-@_-</c:formatCode>
                <c:ptCount val="7"/>
                <c:pt idx="0" formatCode="General">
                  <c:v>30.0</c:v>
                </c:pt>
                <c:pt idx="1">
                  <c:v>100.0</c:v>
                </c:pt>
              </c:numCache>
            </c:numRef>
          </c:yVal>
          <c:smooth val="0"/>
        </c:ser>
        <c:ser>
          <c:idx val="5"/>
          <c:order val="0"/>
          <c:tx>
            <c:strRef>
              <c:f>'POLICY Power'!$B$63</c:f>
              <c:strCache>
                <c:ptCount val="1"/>
                <c:pt idx="0">
                  <c:v>R6 Max</c:v>
                </c:pt>
              </c:strCache>
            </c:strRef>
          </c:tx>
          <c:spPr>
            <a:ln w="47625">
              <a:solidFill>
                <a:schemeClr val="accent6"/>
              </a:solidFill>
            </a:ln>
          </c:spPr>
          <c:marker>
            <c:symbol val="none"/>
          </c:marker>
          <c:xVal>
            <c:numRef>
              <c:f>'POLICY Power'!$C$51:$I$51</c:f>
              <c:numCache>
                <c:formatCode>General</c:formatCode>
                <c:ptCount val="7"/>
                <c:pt idx="0">
                  <c:v>1.0</c:v>
                </c:pt>
                <c:pt idx="1">
                  <c:v>10.0</c:v>
                </c:pt>
                <c:pt idx="2">
                  <c:v>15.0</c:v>
                </c:pt>
                <c:pt idx="3">
                  <c:v>25.0</c:v>
                </c:pt>
                <c:pt idx="4">
                  <c:v>35.0</c:v>
                </c:pt>
                <c:pt idx="5">
                  <c:v>50.0</c:v>
                </c:pt>
                <c:pt idx="6">
                  <c:v>70.0</c:v>
                </c:pt>
              </c:numCache>
            </c:numRef>
          </c:xVal>
          <c:yVal>
            <c:numRef>
              <c:f>'POLICY Power'!$C$63:$I$63</c:f>
              <c:numCache>
                <c:formatCode>_-* #,##0_-;\-* #,##0_-;_-* "-"??_-;_-@_-</c:formatCode>
                <c:ptCount val="7"/>
                <c:pt idx="0" formatCode="_-* #,##0_-;\-* #,##0_-;_-* &quot;-&quot;?_-;_-@_-">
                  <c:v>710.0</c:v>
                </c:pt>
                <c:pt idx="1">
                  <c:v>780.0</c:v>
                </c:pt>
                <c:pt idx="2">
                  <c:v>815.0</c:v>
                </c:pt>
                <c:pt idx="3">
                  <c:v>885.0</c:v>
                </c:pt>
                <c:pt idx="4">
                  <c:v>955.0</c:v>
                </c:pt>
                <c:pt idx="5">
                  <c:v>1060.0</c:v>
                </c:pt>
                <c:pt idx="6">
                  <c:v>1200.0</c:v>
                </c:pt>
              </c:numCache>
            </c:numRef>
          </c:yVal>
          <c:smooth val="0"/>
        </c:ser>
        <c:ser>
          <c:idx val="4"/>
          <c:order val="1"/>
          <c:tx>
            <c:strRef>
              <c:f>'POLICY Power'!$B$62</c:f>
              <c:strCache>
                <c:ptCount val="1"/>
                <c:pt idx="0">
                  <c:v>R5 Max</c:v>
                </c:pt>
              </c:strCache>
            </c:strRef>
          </c:tx>
          <c:spPr>
            <a:ln w="47625">
              <a:solidFill>
                <a:schemeClr val="accent2"/>
              </a:solidFill>
            </a:ln>
          </c:spPr>
          <c:marker>
            <c:symbol val="none"/>
          </c:marker>
          <c:xVal>
            <c:numRef>
              <c:f>'POLICY Power'!$C$51:$I$51</c:f>
              <c:numCache>
                <c:formatCode>General</c:formatCode>
                <c:ptCount val="7"/>
                <c:pt idx="0">
                  <c:v>1.0</c:v>
                </c:pt>
                <c:pt idx="1">
                  <c:v>10.0</c:v>
                </c:pt>
                <c:pt idx="2">
                  <c:v>15.0</c:v>
                </c:pt>
                <c:pt idx="3">
                  <c:v>25.0</c:v>
                </c:pt>
                <c:pt idx="4">
                  <c:v>35.0</c:v>
                </c:pt>
                <c:pt idx="5">
                  <c:v>50.0</c:v>
                </c:pt>
                <c:pt idx="6">
                  <c:v>70.0</c:v>
                </c:pt>
              </c:numCache>
            </c:numRef>
          </c:xVal>
          <c:yVal>
            <c:numRef>
              <c:f>'POLICY Power'!$C$62:$I$62</c:f>
              <c:numCache>
                <c:formatCode>_-* #,##0_-;\-* #,##0_-;_-* "-"??_-;_-@_-</c:formatCode>
                <c:ptCount val="7"/>
                <c:pt idx="0" formatCode="_-* #,##0_-;\-* #,##0_-;_-* &quot;-&quot;?_-;_-@_-">
                  <c:v>550.0</c:v>
                </c:pt>
                <c:pt idx="1">
                  <c:v>620.0</c:v>
                </c:pt>
                <c:pt idx="2">
                  <c:v>655.0</c:v>
                </c:pt>
                <c:pt idx="3">
                  <c:v>725.0</c:v>
                </c:pt>
                <c:pt idx="4">
                  <c:v>795.0</c:v>
                </c:pt>
                <c:pt idx="5">
                  <c:v>900.0</c:v>
                </c:pt>
              </c:numCache>
            </c:numRef>
          </c:yVal>
          <c:smooth val="0"/>
        </c:ser>
        <c:ser>
          <c:idx val="3"/>
          <c:order val="2"/>
          <c:tx>
            <c:strRef>
              <c:f>'POLICY Power'!$B$61</c:f>
              <c:strCache>
                <c:ptCount val="1"/>
                <c:pt idx="0">
                  <c:v>R4 Max</c:v>
                </c:pt>
              </c:strCache>
            </c:strRef>
          </c:tx>
          <c:spPr>
            <a:ln w="47625">
              <a:solidFill>
                <a:schemeClr val="accent4"/>
              </a:solidFill>
            </a:ln>
          </c:spPr>
          <c:marker>
            <c:symbol val="none"/>
          </c:marker>
          <c:xVal>
            <c:numRef>
              <c:f>'POLICY Power'!$C$51:$I$51</c:f>
              <c:numCache>
                <c:formatCode>General</c:formatCode>
                <c:ptCount val="7"/>
                <c:pt idx="0">
                  <c:v>1.0</c:v>
                </c:pt>
                <c:pt idx="1">
                  <c:v>10.0</c:v>
                </c:pt>
                <c:pt idx="2">
                  <c:v>15.0</c:v>
                </c:pt>
                <c:pt idx="3">
                  <c:v>25.0</c:v>
                </c:pt>
                <c:pt idx="4">
                  <c:v>35.0</c:v>
                </c:pt>
                <c:pt idx="5">
                  <c:v>50.0</c:v>
                </c:pt>
                <c:pt idx="6">
                  <c:v>70.0</c:v>
                </c:pt>
              </c:numCache>
            </c:numRef>
          </c:xVal>
          <c:yVal>
            <c:numRef>
              <c:f>'POLICY Power'!$C$61:$I$61</c:f>
              <c:numCache>
                <c:formatCode>_-* #,##0_-;\-* #,##0_-;_-* "-"??_-;_-@_-</c:formatCode>
                <c:ptCount val="7"/>
                <c:pt idx="0" formatCode="_-* #,##0_-;\-* #,##0_-;_-* &quot;-&quot;?_-;_-@_-">
                  <c:v>355.0</c:v>
                </c:pt>
                <c:pt idx="1">
                  <c:v>425.0</c:v>
                </c:pt>
                <c:pt idx="2">
                  <c:v>460.0</c:v>
                </c:pt>
                <c:pt idx="3">
                  <c:v>530.0</c:v>
                </c:pt>
                <c:pt idx="4">
                  <c:v>600.0</c:v>
                </c:pt>
              </c:numCache>
            </c:numRef>
          </c:yVal>
          <c:smooth val="0"/>
        </c:ser>
        <c:ser>
          <c:idx val="2"/>
          <c:order val="3"/>
          <c:tx>
            <c:strRef>
              <c:f>'POLICY Power'!$B$60</c:f>
              <c:strCache>
                <c:ptCount val="1"/>
                <c:pt idx="0">
                  <c:v>R3 Max</c:v>
                </c:pt>
              </c:strCache>
            </c:strRef>
          </c:tx>
          <c:spPr>
            <a:ln w="47625">
              <a:solidFill>
                <a:schemeClr val="accent5"/>
              </a:solidFill>
            </a:ln>
          </c:spPr>
          <c:marker>
            <c:symbol val="none"/>
          </c:marker>
          <c:xVal>
            <c:numRef>
              <c:f>'POLICY Power'!$C$51:$I$51</c:f>
              <c:numCache>
                <c:formatCode>General</c:formatCode>
                <c:ptCount val="7"/>
                <c:pt idx="0">
                  <c:v>1.0</c:v>
                </c:pt>
                <c:pt idx="1">
                  <c:v>10.0</c:v>
                </c:pt>
                <c:pt idx="2">
                  <c:v>15.0</c:v>
                </c:pt>
                <c:pt idx="3">
                  <c:v>25.0</c:v>
                </c:pt>
                <c:pt idx="4">
                  <c:v>35.0</c:v>
                </c:pt>
                <c:pt idx="5">
                  <c:v>50.0</c:v>
                </c:pt>
                <c:pt idx="6">
                  <c:v>70.0</c:v>
                </c:pt>
              </c:numCache>
            </c:numRef>
          </c:xVal>
          <c:yVal>
            <c:numRef>
              <c:f>'POLICY Power'!$C$60:$I$60</c:f>
              <c:numCache>
                <c:formatCode>_-* #,##0_-;\-* #,##0_-;_-* "-"??_-;_-@_-</c:formatCode>
                <c:ptCount val="7"/>
                <c:pt idx="0" formatCode="_-* #,##0_-;\-* #,##0_-;_-* &quot;-&quot;?_-;_-@_-">
                  <c:v>185.0</c:v>
                </c:pt>
                <c:pt idx="1">
                  <c:v>255.0</c:v>
                </c:pt>
                <c:pt idx="2">
                  <c:v>290.0</c:v>
                </c:pt>
                <c:pt idx="3">
                  <c:v>360.0</c:v>
                </c:pt>
              </c:numCache>
            </c:numRef>
          </c:yVal>
          <c:smooth val="0"/>
        </c:ser>
        <c:ser>
          <c:idx val="1"/>
          <c:order val="4"/>
          <c:tx>
            <c:strRef>
              <c:f>'POLICY Power'!$B$59</c:f>
              <c:strCache>
                <c:ptCount val="1"/>
                <c:pt idx="0">
                  <c:v>R2 Max</c:v>
                </c:pt>
              </c:strCache>
            </c:strRef>
          </c:tx>
          <c:spPr>
            <a:ln w="47625">
              <a:solidFill>
                <a:schemeClr val="accent3"/>
              </a:solidFill>
            </a:ln>
          </c:spPr>
          <c:marker>
            <c:symbol val="none"/>
          </c:marker>
          <c:xVal>
            <c:numRef>
              <c:f>'POLICY Power'!$C$51:$I$51</c:f>
              <c:numCache>
                <c:formatCode>General</c:formatCode>
                <c:ptCount val="7"/>
                <c:pt idx="0">
                  <c:v>1.0</c:v>
                </c:pt>
                <c:pt idx="1">
                  <c:v>10.0</c:v>
                </c:pt>
                <c:pt idx="2">
                  <c:v>15.0</c:v>
                </c:pt>
                <c:pt idx="3">
                  <c:v>25.0</c:v>
                </c:pt>
                <c:pt idx="4">
                  <c:v>35.0</c:v>
                </c:pt>
                <c:pt idx="5">
                  <c:v>50.0</c:v>
                </c:pt>
                <c:pt idx="6">
                  <c:v>70.0</c:v>
                </c:pt>
              </c:numCache>
            </c:numRef>
          </c:xVal>
          <c:yVal>
            <c:numRef>
              <c:f>'POLICY Power'!$C$59:$I$59</c:f>
              <c:numCache>
                <c:formatCode>_-* #,##0_-;\-* #,##0_-;_-* "-"??_-;_-@_-</c:formatCode>
                <c:ptCount val="7"/>
                <c:pt idx="0" formatCode="_-* #,##0_-;\-* #,##0_-;_-* &quot;-&quot;?_-;_-@_-">
                  <c:v>95.0</c:v>
                </c:pt>
                <c:pt idx="1">
                  <c:v>165.0</c:v>
                </c:pt>
                <c:pt idx="2">
                  <c:v>200.0</c:v>
                </c:pt>
              </c:numCache>
            </c:numRef>
          </c:yVal>
          <c:smooth val="0"/>
        </c:ser>
        <c:ser>
          <c:idx val="0"/>
          <c:order val="5"/>
          <c:tx>
            <c:strRef>
              <c:f>'POLICY Power'!$B$58</c:f>
              <c:strCache>
                <c:ptCount val="1"/>
                <c:pt idx="0">
                  <c:v>R1 Max</c:v>
                </c:pt>
              </c:strCache>
            </c:strRef>
          </c:tx>
          <c:spPr>
            <a:ln w="47625">
              <a:solidFill>
                <a:schemeClr val="bg1">
                  <a:lumMod val="65000"/>
                </a:schemeClr>
              </a:solidFill>
            </a:ln>
          </c:spPr>
          <c:marker>
            <c:symbol val="none"/>
          </c:marker>
          <c:xVal>
            <c:numRef>
              <c:f>'POLICY Power'!$C$51:$I$51</c:f>
              <c:numCache>
                <c:formatCode>General</c:formatCode>
                <c:ptCount val="7"/>
                <c:pt idx="0">
                  <c:v>1.0</c:v>
                </c:pt>
                <c:pt idx="1">
                  <c:v>10.0</c:v>
                </c:pt>
                <c:pt idx="2">
                  <c:v>15.0</c:v>
                </c:pt>
                <c:pt idx="3">
                  <c:v>25.0</c:v>
                </c:pt>
                <c:pt idx="4">
                  <c:v>35.0</c:v>
                </c:pt>
                <c:pt idx="5">
                  <c:v>50.0</c:v>
                </c:pt>
                <c:pt idx="6">
                  <c:v>70.0</c:v>
                </c:pt>
              </c:numCache>
            </c:numRef>
          </c:xVal>
          <c:yVal>
            <c:numRef>
              <c:f>'POLICY Power'!$C$58:$I$58</c:f>
              <c:numCache>
                <c:formatCode>_-* #,##0_-;\-* #,##0_-;_-* "-"??_-;_-@_-</c:formatCode>
                <c:ptCount val="7"/>
                <c:pt idx="0" formatCode="_-* #,##0_-;\-* #,##0_-;_-* &quot;-&quot;?_-;_-@_-">
                  <c:v>60.0</c:v>
                </c:pt>
                <c:pt idx="1">
                  <c:v>130.0</c:v>
                </c:pt>
              </c:numCache>
            </c:numRef>
          </c:yVal>
          <c:smooth val="0"/>
        </c:ser>
        <c:dLbls>
          <c:showLegendKey val="0"/>
          <c:showVal val="0"/>
          <c:showCatName val="0"/>
          <c:showSerName val="0"/>
          <c:showPercent val="0"/>
          <c:showBubbleSize val="0"/>
        </c:dLbls>
        <c:axId val="-2116368856"/>
        <c:axId val="-2116363080"/>
      </c:scatterChart>
      <c:valAx>
        <c:axId val="-2116368856"/>
        <c:scaling>
          <c:orientation val="minMax"/>
        </c:scaling>
        <c:delete val="0"/>
        <c:axPos val="b"/>
        <c:title>
          <c:tx>
            <c:rich>
              <a:bodyPr/>
              <a:lstStyle/>
              <a:p>
                <a:pPr>
                  <a:defRPr/>
                </a:pPr>
                <a:r>
                  <a:rPr lang="en-US"/>
                  <a:t>Hero</a:t>
                </a:r>
                <a:r>
                  <a:rPr lang="en-US" baseline="0"/>
                  <a:t> Lv</a:t>
                </a:r>
                <a:endParaRPr lang="en-US"/>
              </a:p>
            </c:rich>
          </c:tx>
          <c:overlay val="0"/>
        </c:title>
        <c:numFmt formatCode="General" sourceLinked="1"/>
        <c:majorTickMark val="out"/>
        <c:minorTickMark val="none"/>
        <c:tickLblPos val="nextTo"/>
        <c:crossAx val="-2116363080"/>
        <c:crosses val="autoZero"/>
        <c:crossBetween val="midCat"/>
      </c:valAx>
      <c:valAx>
        <c:axId val="-2116363080"/>
        <c:scaling>
          <c:orientation val="minMax"/>
        </c:scaling>
        <c:delete val="0"/>
        <c:axPos val="l"/>
        <c:majorGridlines/>
        <c:title>
          <c:tx>
            <c:rich>
              <a:bodyPr rot="-5400000" vert="horz"/>
              <a:lstStyle/>
              <a:p>
                <a:pPr>
                  <a:defRPr/>
                </a:pPr>
                <a:r>
                  <a:rPr lang="en-US"/>
                  <a:t>Power</a:t>
                </a:r>
              </a:p>
            </c:rich>
          </c:tx>
          <c:overlay val="0"/>
        </c:title>
        <c:numFmt formatCode="General" sourceLinked="1"/>
        <c:majorTickMark val="out"/>
        <c:minorTickMark val="none"/>
        <c:tickLblPos val="nextTo"/>
        <c:crossAx val="-2116368856"/>
        <c:crosses val="autoZero"/>
        <c:crossBetween val="midCat"/>
      </c:valAx>
    </c:plotArea>
    <c:legend>
      <c:legendPos val="r"/>
      <c:overlay val="0"/>
    </c:legend>
    <c:plotVisOnly val="1"/>
    <c:dispBlanksAs val="gap"/>
    <c:showDLblsOverMax val="0"/>
  </c:chart>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Hero Rarity vs Max Stat</a:t>
            </a:r>
            <a:r>
              <a:rPr lang="en-US" baseline="0"/>
              <a:t> Power</a:t>
            </a:r>
            <a:endParaRPr lang="en-US"/>
          </a:p>
        </c:rich>
      </c:tx>
      <c:overlay val="0"/>
    </c:title>
    <c:autoTitleDeleted val="0"/>
    <c:plotArea>
      <c:layout/>
      <c:lineChart>
        <c:grouping val="standard"/>
        <c:varyColors val="0"/>
        <c:ser>
          <c:idx val="3"/>
          <c:order val="0"/>
          <c:tx>
            <c:strRef>
              <c:f>'POLICY Power'!$G$32</c:f>
              <c:strCache>
                <c:ptCount val="1"/>
                <c:pt idx="0">
                  <c:v>Max Pow Max</c:v>
                </c:pt>
              </c:strCache>
            </c:strRef>
          </c:tx>
          <c:spPr>
            <a:ln>
              <a:noFill/>
            </a:ln>
          </c:spPr>
          <c:marker>
            <c:symbol val="diamond"/>
            <c:size val="5"/>
            <c:spPr>
              <a:solidFill>
                <a:schemeClr val="tx1"/>
              </a:solidFill>
              <a:ln>
                <a:solidFill>
                  <a:schemeClr val="tx1"/>
                </a:solidFill>
              </a:ln>
            </c:spPr>
          </c:marker>
          <c:val>
            <c:numRef>
              <c:f>'POLICY Power'!$G$33:$G$38</c:f>
              <c:numCache>
                <c:formatCode>_-* #,##0_-;\-* #,##0_-;_-* "-"?_-;_-@_-</c:formatCode>
                <c:ptCount val="6"/>
                <c:pt idx="0">
                  <c:v>130.0</c:v>
                </c:pt>
                <c:pt idx="1">
                  <c:v>200.0</c:v>
                </c:pt>
                <c:pt idx="2">
                  <c:v>360.0</c:v>
                </c:pt>
                <c:pt idx="3">
                  <c:v>600.0</c:v>
                </c:pt>
                <c:pt idx="4">
                  <c:v>900.0</c:v>
                </c:pt>
                <c:pt idx="5">
                  <c:v>1200.0</c:v>
                </c:pt>
              </c:numCache>
            </c:numRef>
          </c:val>
          <c:smooth val="0"/>
        </c:ser>
        <c:ser>
          <c:idx val="1"/>
          <c:order val="1"/>
          <c:tx>
            <c:strRef>
              <c:f>'POLICY Power'!$E$32</c:f>
              <c:strCache>
                <c:ptCount val="1"/>
                <c:pt idx="0">
                  <c:v>Max Pow Min</c:v>
                </c:pt>
              </c:strCache>
            </c:strRef>
          </c:tx>
          <c:spPr>
            <a:ln>
              <a:noFill/>
            </a:ln>
          </c:spPr>
          <c:marker>
            <c:symbol val="diamond"/>
            <c:size val="5"/>
            <c:spPr>
              <a:solidFill>
                <a:schemeClr val="tx1">
                  <a:lumMod val="50000"/>
                  <a:lumOff val="50000"/>
                </a:schemeClr>
              </a:solidFill>
              <a:ln>
                <a:solidFill>
                  <a:schemeClr val="tx1">
                    <a:lumMod val="50000"/>
                    <a:lumOff val="50000"/>
                  </a:schemeClr>
                </a:solidFill>
              </a:ln>
            </c:spPr>
          </c:marker>
          <c:val>
            <c:numRef>
              <c:f>'POLICY Power'!$E$33:$E$38</c:f>
              <c:numCache>
                <c:formatCode>_-* #,##0_-;\-* #,##0_-;_-* "-"?_-;_-@_-</c:formatCode>
                <c:ptCount val="6"/>
                <c:pt idx="0">
                  <c:v>100.0</c:v>
                </c:pt>
                <c:pt idx="1">
                  <c:v>165.0</c:v>
                </c:pt>
                <c:pt idx="2">
                  <c:v>275.0</c:v>
                </c:pt>
                <c:pt idx="3">
                  <c:v>445.0</c:v>
                </c:pt>
                <c:pt idx="4">
                  <c:v>750.0</c:v>
                </c:pt>
                <c:pt idx="5">
                  <c:v>1040.0</c:v>
                </c:pt>
              </c:numCache>
            </c:numRef>
          </c:val>
          <c:smooth val="0"/>
        </c:ser>
        <c:ser>
          <c:idx val="0"/>
          <c:order val="2"/>
          <c:tx>
            <c:strRef>
              <c:f>'POLICY Power'!$F$41</c:f>
              <c:strCache>
                <c:ptCount val="1"/>
                <c:pt idx="0">
                  <c:v>4</c:v>
                </c:pt>
              </c:strCache>
            </c:strRef>
          </c:tx>
          <c:spPr>
            <a:ln w="47625">
              <a:noFill/>
            </a:ln>
          </c:spPr>
          <c:marker>
            <c:symbol val="dash"/>
            <c:size val="18"/>
            <c:spPr>
              <a:solidFill>
                <a:schemeClr val="tx1"/>
              </a:solidFill>
              <a:ln>
                <a:solidFill>
                  <a:schemeClr val="tx1"/>
                </a:solidFill>
              </a:ln>
            </c:spPr>
          </c:marker>
          <c:val>
            <c:numRef>
              <c:f>'POLICY Power'!$F$42:$F$47</c:f>
              <c:numCache>
                <c:formatCode>0</c:formatCode>
                <c:ptCount val="6"/>
                <c:pt idx="0">
                  <c:v>110.0</c:v>
                </c:pt>
                <c:pt idx="1">
                  <c:v>176.6666666666667</c:v>
                </c:pt>
                <c:pt idx="2">
                  <c:v>303.3333333333333</c:v>
                </c:pt>
                <c:pt idx="3">
                  <c:v>496.6666666666666</c:v>
                </c:pt>
                <c:pt idx="4">
                  <c:v>800.0</c:v>
                </c:pt>
                <c:pt idx="5">
                  <c:v>1093.333333333333</c:v>
                </c:pt>
              </c:numCache>
            </c:numRef>
          </c:val>
          <c:smooth val="0"/>
        </c:ser>
        <c:dLbls>
          <c:showLegendKey val="0"/>
          <c:showVal val="0"/>
          <c:showCatName val="0"/>
          <c:showSerName val="0"/>
          <c:showPercent val="0"/>
          <c:showBubbleSize val="0"/>
        </c:dLbls>
        <c:hiLowLines>
          <c:spPr>
            <a:ln w="254000" cmpd="sng">
              <a:solidFill>
                <a:schemeClr val="accent5"/>
              </a:solidFill>
            </a:ln>
          </c:spPr>
        </c:hiLowLines>
        <c:upDownBars>
          <c:gapWidth val="150"/>
          <c:upBars/>
          <c:downBars>
            <c:spPr>
              <a:solidFill>
                <a:schemeClr val="bg1"/>
              </a:solidFill>
              <a:ln>
                <a:solidFill>
                  <a:schemeClr val="accent5"/>
                </a:solidFill>
              </a:ln>
            </c:spPr>
          </c:downBars>
        </c:upDownBars>
        <c:marker val="1"/>
        <c:smooth val="0"/>
        <c:axId val="-2122346184"/>
        <c:axId val="-2122485128"/>
      </c:lineChart>
      <c:catAx>
        <c:axId val="-2122346184"/>
        <c:scaling>
          <c:orientation val="minMax"/>
        </c:scaling>
        <c:delete val="0"/>
        <c:axPos val="b"/>
        <c:title>
          <c:tx>
            <c:rich>
              <a:bodyPr/>
              <a:lstStyle/>
              <a:p>
                <a:pPr>
                  <a:defRPr/>
                </a:pPr>
                <a:r>
                  <a:rPr lang="en-US"/>
                  <a:t>Rarity</a:t>
                </a:r>
              </a:p>
            </c:rich>
          </c:tx>
          <c:overlay val="0"/>
        </c:title>
        <c:majorTickMark val="cross"/>
        <c:minorTickMark val="none"/>
        <c:tickLblPos val="nextTo"/>
        <c:crossAx val="-2122485128"/>
        <c:crosses val="autoZero"/>
        <c:auto val="1"/>
        <c:lblAlgn val="ctr"/>
        <c:lblOffset val="100"/>
        <c:noMultiLvlLbl val="0"/>
      </c:catAx>
      <c:valAx>
        <c:axId val="-2122485128"/>
        <c:scaling>
          <c:orientation val="minMax"/>
        </c:scaling>
        <c:delete val="0"/>
        <c:axPos val="l"/>
        <c:majorGridlines/>
        <c:title>
          <c:tx>
            <c:rich>
              <a:bodyPr/>
              <a:lstStyle/>
              <a:p>
                <a:pPr>
                  <a:defRPr/>
                </a:pPr>
                <a:r>
                  <a:rPr lang="en-US"/>
                  <a:t>Stat</a:t>
                </a:r>
                <a:r>
                  <a:rPr lang="en-US" baseline="0"/>
                  <a:t> Power</a:t>
                </a:r>
                <a:endParaRPr lang="en-US"/>
              </a:p>
            </c:rich>
          </c:tx>
          <c:overlay val="0"/>
        </c:title>
        <c:numFmt formatCode="_-* #,##0_-;\-* #,##0_-;_-* &quot;-&quot;?_-;_-@_-" sourceLinked="1"/>
        <c:majorTickMark val="none"/>
        <c:minorTickMark val="none"/>
        <c:tickLblPos val="nextTo"/>
        <c:crossAx val="-2122346184"/>
        <c:crossesAt val="0.0"/>
        <c:crossBetween val="between"/>
      </c:valAx>
    </c:plotArea>
    <c:plotVisOnly val="1"/>
    <c:dispBlanksAs val="zero"/>
    <c:showDLblsOverMax val="0"/>
  </c:chart>
  <c:printSettings>
    <c:headerFooter/>
    <c:pageMargins b="1.0" l="0.75" r="0.75" t="1.0"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tx>
            <c:strRef>
              <c:f>'POLICY Xp'!$B$1</c:f>
              <c:strCache>
                <c:ptCount val="1"/>
                <c:pt idx="0">
                  <c:v>1MM</c:v>
                </c:pt>
              </c:strCache>
            </c:strRef>
          </c:tx>
          <c:marker>
            <c:symbol val="none"/>
          </c:marker>
          <c:val>
            <c:numRef>
              <c:f>'POLICY Xp'!$B$3:$B$202</c:f>
              <c:numCache>
                <c:formatCode>#,##0</c:formatCode>
                <c:ptCount val="200"/>
                <c:pt idx="0">
                  <c:v>0.0</c:v>
                </c:pt>
                <c:pt idx="1">
                  <c:v>10.0</c:v>
                </c:pt>
                <c:pt idx="2">
                  <c:v>58.0</c:v>
                </c:pt>
                <c:pt idx="3">
                  <c:v>160.0</c:v>
                </c:pt>
                <c:pt idx="4">
                  <c:v>328.0</c:v>
                </c:pt>
                <c:pt idx="5">
                  <c:v>573.0</c:v>
                </c:pt>
                <c:pt idx="6">
                  <c:v>904.0</c:v>
                </c:pt>
                <c:pt idx="7">
                  <c:v>1329.0</c:v>
                </c:pt>
                <c:pt idx="8">
                  <c:v>1856.0</c:v>
                </c:pt>
                <c:pt idx="9">
                  <c:v>2492.0</c:v>
                </c:pt>
                <c:pt idx="10">
                  <c:v>3243.0</c:v>
                </c:pt>
                <c:pt idx="11">
                  <c:v>4115.0</c:v>
                </c:pt>
                <c:pt idx="12">
                  <c:v>5115.0</c:v>
                </c:pt>
                <c:pt idx="13">
                  <c:v>6248.0</c:v>
                </c:pt>
                <c:pt idx="14">
                  <c:v>7520.0</c:v>
                </c:pt>
                <c:pt idx="15">
                  <c:v>8936.0</c:v>
                </c:pt>
                <c:pt idx="16">
                  <c:v>10501.0</c:v>
                </c:pt>
                <c:pt idx="17">
                  <c:v>12219.0</c:v>
                </c:pt>
                <c:pt idx="18">
                  <c:v>14096.0</c:v>
                </c:pt>
                <c:pt idx="19">
                  <c:v>16136.0</c:v>
                </c:pt>
                <c:pt idx="20">
                  <c:v>18344.0</c:v>
                </c:pt>
                <c:pt idx="21">
                  <c:v>20723.0</c:v>
                </c:pt>
                <c:pt idx="22">
                  <c:v>23279.0</c:v>
                </c:pt>
                <c:pt idx="23">
                  <c:v>26015.0</c:v>
                </c:pt>
                <c:pt idx="24">
                  <c:v>28936.0</c:v>
                </c:pt>
                <c:pt idx="25">
                  <c:v>32045.0</c:v>
                </c:pt>
                <c:pt idx="26">
                  <c:v>35346.0</c:v>
                </c:pt>
                <c:pt idx="27">
                  <c:v>38844.0</c:v>
                </c:pt>
                <c:pt idx="28">
                  <c:v>42541.0</c:v>
                </c:pt>
                <c:pt idx="29">
                  <c:v>46442.0</c:v>
                </c:pt>
                <c:pt idx="30">
                  <c:v>50549.0</c:v>
                </c:pt>
                <c:pt idx="31">
                  <c:v>54868.0</c:v>
                </c:pt>
                <c:pt idx="32">
                  <c:v>59400.0</c:v>
                </c:pt>
                <c:pt idx="33">
                  <c:v>64150.0</c:v>
                </c:pt>
                <c:pt idx="34">
                  <c:v>69121.0</c:v>
                </c:pt>
                <c:pt idx="35">
                  <c:v>74316.0</c:v>
                </c:pt>
                <c:pt idx="36">
                  <c:v>79739.0</c:v>
                </c:pt>
                <c:pt idx="37">
                  <c:v>85392.0</c:v>
                </c:pt>
                <c:pt idx="38">
                  <c:v>91279.0</c:v>
                </c:pt>
                <c:pt idx="39">
                  <c:v>97403.0</c:v>
                </c:pt>
                <c:pt idx="40">
                  <c:v>103768.0</c:v>
                </c:pt>
                <c:pt idx="41">
                  <c:v>110375.0</c:v>
                </c:pt>
                <c:pt idx="42">
                  <c:v>117229.0</c:v>
                </c:pt>
                <c:pt idx="43">
                  <c:v>124332.0</c:v>
                </c:pt>
                <c:pt idx="44">
                  <c:v>131687.0</c:v>
                </c:pt>
                <c:pt idx="45">
                  <c:v>139297.0</c:v>
                </c:pt>
                <c:pt idx="46">
                  <c:v>147166.0</c:v>
                </c:pt>
                <c:pt idx="47">
                  <c:v>155295.0</c:v>
                </c:pt>
                <c:pt idx="48">
                  <c:v>163687.0</c:v>
                </c:pt>
                <c:pt idx="49">
                  <c:v>172346.0</c:v>
                </c:pt>
                <c:pt idx="50">
                  <c:v>181275.0</c:v>
                </c:pt>
                <c:pt idx="51">
                  <c:v>190475.0</c:v>
                </c:pt>
                <c:pt idx="52">
                  <c:v>199950.0</c:v>
                </c:pt>
                <c:pt idx="53">
                  <c:v>209702.0</c:v>
                </c:pt>
                <c:pt idx="54">
                  <c:v>219734.0</c:v>
                </c:pt>
                <c:pt idx="55">
                  <c:v>230048.0</c:v>
                </c:pt>
                <c:pt idx="56">
                  <c:v>240648.0</c:v>
                </c:pt>
                <c:pt idx="57">
                  <c:v>251535.0</c:v>
                </c:pt>
                <c:pt idx="58">
                  <c:v>262713.0</c:v>
                </c:pt>
                <c:pt idx="59">
                  <c:v>274184.0</c:v>
                </c:pt>
                <c:pt idx="60">
                  <c:v>285950.0</c:v>
                </c:pt>
                <c:pt idx="61">
                  <c:v>298014.0</c:v>
                </c:pt>
                <c:pt idx="62">
                  <c:v>310378.0</c:v>
                </c:pt>
                <c:pt idx="63">
                  <c:v>323045.0</c:v>
                </c:pt>
                <c:pt idx="64">
                  <c:v>336018.0</c:v>
                </c:pt>
                <c:pt idx="65">
                  <c:v>349297.0</c:v>
                </c:pt>
                <c:pt idx="66">
                  <c:v>362887.0</c:v>
                </c:pt>
                <c:pt idx="67">
                  <c:v>376790.0</c:v>
                </c:pt>
                <c:pt idx="68">
                  <c:v>391007.0</c:v>
                </c:pt>
                <c:pt idx="69">
                  <c:v>405541.0</c:v>
                </c:pt>
                <c:pt idx="70">
                  <c:v>420395.0</c:v>
                </c:pt>
                <c:pt idx="71">
                  <c:v>435570.0</c:v>
                </c:pt>
                <c:pt idx="72">
                  <c:v>451069.0</c:v>
                </c:pt>
                <c:pt idx="73">
                  <c:v>466895.0</c:v>
                </c:pt>
                <c:pt idx="74">
                  <c:v>483049.0</c:v>
                </c:pt>
                <c:pt idx="75">
                  <c:v>499534.0</c:v>
                </c:pt>
                <c:pt idx="76">
                  <c:v>516352.0</c:v>
                </c:pt>
                <c:pt idx="77">
                  <c:v>533505.0</c:v>
                </c:pt>
                <c:pt idx="78">
                  <c:v>550996.0</c:v>
                </c:pt>
                <c:pt idx="79">
                  <c:v>568826.0</c:v>
                </c:pt>
                <c:pt idx="80">
                  <c:v>586998.0</c:v>
                </c:pt>
                <c:pt idx="81">
                  <c:v>605515.0</c:v>
                </c:pt>
                <c:pt idx="82">
                  <c:v>624377.0</c:v>
                </c:pt>
                <c:pt idx="83">
                  <c:v>643587.0</c:v>
                </c:pt>
                <c:pt idx="84">
                  <c:v>663148.0</c:v>
                </c:pt>
                <c:pt idx="85">
                  <c:v>683061.0</c:v>
                </c:pt>
                <c:pt idx="86">
                  <c:v>703328.0</c:v>
                </c:pt>
                <c:pt idx="87">
                  <c:v>723953.0</c:v>
                </c:pt>
                <c:pt idx="88">
                  <c:v>744936.0</c:v>
                </c:pt>
                <c:pt idx="89">
                  <c:v>766279.0</c:v>
                </c:pt>
                <c:pt idx="90">
                  <c:v>787986.0</c:v>
                </c:pt>
                <c:pt idx="91">
                  <c:v>810057.0</c:v>
                </c:pt>
                <c:pt idx="92">
                  <c:v>832495.0</c:v>
                </c:pt>
                <c:pt idx="93">
                  <c:v>855302.0</c:v>
                </c:pt>
                <c:pt idx="94">
                  <c:v>878480.0</c:v>
                </c:pt>
                <c:pt idx="95">
                  <c:v>902030.0</c:v>
                </c:pt>
                <c:pt idx="96">
                  <c:v>925955.0</c:v>
                </c:pt>
                <c:pt idx="97">
                  <c:v>950258.0</c:v>
                </c:pt>
                <c:pt idx="98">
                  <c:v>974938.0</c:v>
                </c:pt>
                <c:pt idx="99">
                  <c:v>1.0E6</c:v>
                </c:pt>
                <c:pt idx="100">
                  <c:v>1.025444E6</c:v>
                </c:pt>
                <c:pt idx="101">
                  <c:v>1.051273E6</c:v>
                </c:pt>
                <c:pt idx="102">
                  <c:v>1.077488E6</c:v>
                </c:pt>
                <c:pt idx="103">
                  <c:v>1.104092E6</c:v>
                </c:pt>
                <c:pt idx="104">
                  <c:v>1.131085E6</c:v>
                </c:pt>
                <c:pt idx="105">
                  <c:v>1.158471E6</c:v>
                </c:pt>
                <c:pt idx="106">
                  <c:v>1.186251E6</c:v>
                </c:pt>
                <c:pt idx="107">
                  <c:v>1.214427E6</c:v>
                </c:pt>
                <c:pt idx="108">
                  <c:v>1.243001E6</c:v>
                </c:pt>
                <c:pt idx="109">
                  <c:v>1.271974E6</c:v>
                </c:pt>
                <c:pt idx="110">
                  <c:v>1.301349E6</c:v>
                </c:pt>
                <c:pt idx="111">
                  <c:v>1.331127E6</c:v>
                </c:pt>
                <c:pt idx="112">
                  <c:v>1.36131E6</c:v>
                </c:pt>
                <c:pt idx="113">
                  <c:v>1.3919E6</c:v>
                </c:pt>
                <c:pt idx="114">
                  <c:v>1.422899E6</c:v>
                </c:pt>
                <c:pt idx="115">
                  <c:v>1.454309E6</c:v>
                </c:pt>
                <c:pt idx="116">
                  <c:v>1.486131E6</c:v>
                </c:pt>
                <c:pt idx="117">
                  <c:v>1.518367E6</c:v>
                </c:pt>
                <c:pt idx="118">
                  <c:v>1.551019E6</c:v>
                </c:pt>
                <c:pt idx="119">
                  <c:v>1.584088E6</c:v>
                </c:pt>
                <c:pt idx="120">
                  <c:v>1.617578E6</c:v>
                </c:pt>
                <c:pt idx="121">
                  <c:v>1.651488E6</c:v>
                </c:pt>
                <c:pt idx="122">
                  <c:v>1.685822E6</c:v>
                </c:pt>
                <c:pt idx="123">
                  <c:v>1.72058E6</c:v>
                </c:pt>
                <c:pt idx="124">
                  <c:v>1.755764E6</c:v>
                </c:pt>
                <c:pt idx="125">
                  <c:v>1.791377E6</c:v>
                </c:pt>
                <c:pt idx="126">
                  <c:v>1.82742E6</c:v>
                </c:pt>
                <c:pt idx="127">
                  <c:v>1.863894E6</c:v>
                </c:pt>
                <c:pt idx="128">
                  <c:v>1.900802E6</c:v>
                </c:pt>
                <c:pt idx="129">
                  <c:v>1.938145E6</c:v>
                </c:pt>
                <c:pt idx="130">
                  <c:v>1.975925E6</c:v>
                </c:pt>
                <c:pt idx="131">
                  <c:v>2.014143E6</c:v>
                </c:pt>
                <c:pt idx="132">
                  <c:v>2.052801E6</c:v>
                </c:pt>
                <c:pt idx="133">
                  <c:v>2.091901E6</c:v>
                </c:pt>
                <c:pt idx="134">
                  <c:v>2.131444E6</c:v>
                </c:pt>
                <c:pt idx="135">
                  <c:v>2.171433E6</c:v>
                </c:pt>
                <c:pt idx="136">
                  <c:v>2.211868E6</c:v>
                </c:pt>
                <c:pt idx="137">
                  <c:v>2.252752E6</c:v>
                </c:pt>
                <c:pt idx="138">
                  <c:v>2.294086E6</c:v>
                </c:pt>
                <c:pt idx="139">
                  <c:v>2.335872E6</c:v>
                </c:pt>
                <c:pt idx="140">
                  <c:v>2.378111E6</c:v>
                </c:pt>
                <c:pt idx="141">
                  <c:v>2.420805E6</c:v>
                </c:pt>
                <c:pt idx="142">
                  <c:v>2.463956E6</c:v>
                </c:pt>
                <c:pt idx="143">
                  <c:v>2.507564E6</c:v>
                </c:pt>
                <c:pt idx="144">
                  <c:v>2.551633E6</c:v>
                </c:pt>
                <c:pt idx="145">
                  <c:v>2.596163E6</c:v>
                </c:pt>
                <c:pt idx="146">
                  <c:v>2.641157E6</c:v>
                </c:pt>
                <c:pt idx="147">
                  <c:v>2.686614E6</c:v>
                </c:pt>
                <c:pt idx="148">
                  <c:v>2.732539E6</c:v>
                </c:pt>
                <c:pt idx="149">
                  <c:v>2.77893E6</c:v>
                </c:pt>
                <c:pt idx="150">
                  <c:v>2.825792E6</c:v>
                </c:pt>
                <c:pt idx="151">
                  <c:v>2.873124E6</c:v>
                </c:pt>
                <c:pt idx="152">
                  <c:v>2.920929E6</c:v>
                </c:pt>
                <c:pt idx="153">
                  <c:v>2.969208E6</c:v>
                </c:pt>
                <c:pt idx="154">
                  <c:v>3.017962E6</c:v>
                </c:pt>
                <c:pt idx="155">
                  <c:v>3.067194E6</c:v>
                </c:pt>
                <c:pt idx="156">
                  <c:v>3.116905E6</c:v>
                </c:pt>
                <c:pt idx="157">
                  <c:v>3.167095E6</c:v>
                </c:pt>
                <c:pt idx="158">
                  <c:v>3.217768E6</c:v>
                </c:pt>
                <c:pt idx="159">
                  <c:v>3.268924E6</c:v>
                </c:pt>
                <c:pt idx="160">
                  <c:v>3.320565E6</c:v>
                </c:pt>
                <c:pt idx="161">
                  <c:v>3.372692E6</c:v>
                </c:pt>
                <c:pt idx="162">
                  <c:v>3.425307E6</c:v>
                </c:pt>
                <c:pt idx="163">
                  <c:v>3.478412E6</c:v>
                </c:pt>
                <c:pt idx="164">
                  <c:v>3.532008E6</c:v>
                </c:pt>
                <c:pt idx="165">
                  <c:v>3.586096E6</c:v>
                </c:pt>
                <c:pt idx="166">
                  <c:v>3.640678E6</c:v>
                </c:pt>
                <c:pt idx="167">
                  <c:v>3.695755E6</c:v>
                </c:pt>
                <c:pt idx="168">
                  <c:v>3.75133E6</c:v>
                </c:pt>
                <c:pt idx="169">
                  <c:v>3.807402E6</c:v>
                </c:pt>
                <c:pt idx="170">
                  <c:v>3.863975E6</c:v>
                </c:pt>
                <c:pt idx="171">
                  <c:v>3.921049E6</c:v>
                </c:pt>
                <c:pt idx="172">
                  <c:v>3.978626E6</c:v>
                </c:pt>
                <c:pt idx="173">
                  <c:v>4.036707E6</c:v>
                </c:pt>
                <c:pt idx="174">
                  <c:v>4.095294E6</c:v>
                </c:pt>
                <c:pt idx="175">
                  <c:v>4.154389E6</c:v>
                </c:pt>
                <c:pt idx="176">
                  <c:v>4.213992E6</c:v>
                </c:pt>
                <c:pt idx="177">
                  <c:v>4.274105E6</c:v>
                </c:pt>
                <c:pt idx="178">
                  <c:v>4.33473E6</c:v>
                </c:pt>
                <c:pt idx="179">
                  <c:v>4.395867E6</c:v>
                </c:pt>
                <c:pt idx="180">
                  <c:v>4.45752E6</c:v>
                </c:pt>
                <c:pt idx="181">
                  <c:v>4.519688E6</c:v>
                </c:pt>
                <c:pt idx="182">
                  <c:v>4.582373E6</c:v>
                </c:pt>
                <c:pt idx="183">
                  <c:v>4.645578E6</c:v>
                </c:pt>
                <c:pt idx="184">
                  <c:v>4.709302E6</c:v>
                </c:pt>
                <c:pt idx="185">
                  <c:v>4.773548E6</c:v>
                </c:pt>
                <c:pt idx="186">
                  <c:v>4.838318E6</c:v>
                </c:pt>
                <c:pt idx="187">
                  <c:v>4.903611E6</c:v>
                </c:pt>
                <c:pt idx="188">
                  <c:v>4.969431E6</c:v>
                </c:pt>
                <c:pt idx="189">
                  <c:v>5.035777E6</c:v>
                </c:pt>
                <c:pt idx="190">
                  <c:v>5.102653E6</c:v>
                </c:pt>
                <c:pt idx="191">
                  <c:v>5.170058E6</c:v>
                </c:pt>
                <c:pt idx="192">
                  <c:v>5.237995E6</c:v>
                </c:pt>
                <c:pt idx="193">
                  <c:v>5.306465E6</c:v>
                </c:pt>
                <c:pt idx="194">
                  <c:v>5.375469E6</c:v>
                </c:pt>
                <c:pt idx="195">
                  <c:v>5.445008E6</c:v>
                </c:pt>
                <c:pt idx="196">
                  <c:v>5.515085E6</c:v>
                </c:pt>
                <c:pt idx="197">
                  <c:v>5.5857E6</c:v>
                </c:pt>
                <c:pt idx="198">
                  <c:v>5.656854E6</c:v>
                </c:pt>
                <c:pt idx="199">
                  <c:v>5.72855E6</c:v>
                </c:pt>
              </c:numCache>
            </c:numRef>
          </c:val>
          <c:smooth val="0"/>
        </c:ser>
        <c:ser>
          <c:idx val="1"/>
          <c:order val="1"/>
          <c:tx>
            <c:strRef>
              <c:f>'POLICY Xp'!$D$1</c:f>
              <c:strCache>
                <c:ptCount val="1"/>
                <c:pt idx="0">
                  <c:v>1.5MM</c:v>
                </c:pt>
              </c:strCache>
            </c:strRef>
          </c:tx>
          <c:marker>
            <c:symbol val="none"/>
          </c:marker>
          <c:val>
            <c:numRef>
              <c:f>'POLICY Xp'!$D$3:$D$202</c:f>
              <c:numCache>
                <c:formatCode>#,##0</c:formatCode>
                <c:ptCount val="200"/>
                <c:pt idx="0">
                  <c:v>0.0</c:v>
                </c:pt>
                <c:pt idx="1">
                  <c:v>15.0</c:v>
                </c:pt>
                <c:pt idx="2">
                  <c:v>87.0</c:v>
                </c:pt>
                <c:pt idx="3">
                  <c:v>240.0</c:v>
                </c:pt>
                <c:pt idx="4">
                  <c:v>492.0</c:v>
                </c:pt>
                <c:pt idx="5">
                  <c:v>860.0</c:v>
                </c:pt>
                <c:pt idx="6">
                  <c:v>1356.0</c:v>
                </c:pt>
                <c:pt idx="7">
                  <c:v>1994.0</c:v>
                </c:pt>
                <c:pt idx="8">
                  <c:v>2784.0</c:v>
                </c:pt>
                <c:pt idx="9">
                  <c:v>3738.0</c:v>
                </c:pt>
                <c:pt idx="10">
                  <c:v>4864.0</c:v>
                </c:pt>
                <c:pt idx="11">
                  <c:v>6173.0</c:v>
                </c:pt>
                <c:pt idx="12">
                  <c:v>7673.0</c:v>
                </c:pt>
                <c:pt idx="13">
                  <c:v>9373.0</c:v>
                </c:pt>
                <c:pt idx="14">
                  <c:v>11280.0</c:v>
                </c:pt>
                <c:pt idx="15">
                  <c:v>13404.0</c:v>
                </c:pt>
                <c:pt idx="16">
                  <c:v>15751.0</c:v>
                </c:pt>
                <c:pt idx="17">
                  <c:v>18328.0</c:v>
                </c:pt>
                <c:pt idx="18">
                  <c:v>21144.0</c:v>
                </c:pt>
                <c:pt idx="19">
                  <c:v>24204.0</c:v>
                </c:pt>
                <c:pt idx="20">
                  <c:v>27516.0</c:v>
                </c:pt>
                <c:pt idx="21">
                  <c:v>31085.0</c:v>
                </c:pt>
                <c:pt idx="22">
                  <c:v>34919.0</c:v>
                </c:pt>
                <c:pt idx="23">
                  <c:v>39023.0</c:v>
                </c:pt>
                <c:pt idx="24">
                  <c:v>43404.0</c:v>
                </c:pt>
                <c:pt idx="25">
                  <c:v>48068.0</c:v>
                </c:pt>
                <c:pt idx="26">
                  <c:v>53020.0</c:v>
                </c:pt>
                <c:pt idx="27">
                  <c:v>58266.0</c:v>
                </c:pt>
                <c:pt idx="28">
                  <c:v>63811.0</c:v>
                </c:pt>
                <c:pt idx="29">
                  <c:v>69662.0</c:v>
                </c:pt>
                <c:pt idx="30">
                  <c:v>75824.0</c:v>
                </c:pt>
                <c:pt idx="31">
                  <c:v>82301.0</c:v>
                </c:pt>
                <c:pt idx="32">
                  <c:v>89100.0</c:v>
                </c:pt>
                <c:pt idx="33">
                  <c:v>96225.0</c:v>
                </c:pt>
                <c:pt idx="34">
                  <c:v>103681.0</c:v>
                </c:pt>
                <c:pt idx="35">
                  <c:v>111474.0</c:v>
                </c:pt>
                <c:pt idx="36">
                  <c:v>119608.0</c:v>
                </c:pt>
                <c:pt idx="37">
                  <c:v>128088.0</c:v>
                </c:pt>
                <c:pt idx="38">
                  <c:v>136919.0</c:v>
                </c:pt>
                <c:pt idx="39">
                  <c:v>146105.0</c:v>
                </c:pt>
                <c:pt idx="40">
                  <c:v>155651.0</c:v>
                </c:pt>
                <c:pt idx="41">
                  <c:v>165563.0</c:v>
                </c:pt>
                <c:pt idx="42">
                  <c:v>175844.0</c:v>
                </c:pt>
                <c:pt idx="43">
                  <c:v>186498.0</c:v>
                </c:pt>
                <c:pt idx="44">
                  <c:v>197531.0</c:v>
                </c:pt>
                <c:pt idx="45">
                  <c:v>208946.0</c:v>
                </c:pt>
                <c:pt idx="46">
                  <c:v>220749.0</c:v>
                </c:pt>
                <c:pt idx="47">
                  <c:v>232942.0</c:v>
                </c:pt>
                <c:pt idx="48">
                  <c:v>245531.0</c:v>
                </c:pt>
                <c:pt idx="49">
                  <c:v>258520.0</c:v>
                </c:pt>
                <c:pt idx="50">
                  <c:v>271912.0</c:v>
                </c:pt>
                <c:pt idx="51">
                  <c:v>285712.0</c:v>
                </c:pt>
                <c:pt idx="52">
                  <c:v>299924.0</c:v>
                </c:pt>
                <c:pt idx="53">
                  <c:v>314552.0</c:v>
                </c:pt>
                <c:pt idx="54">
                  <c:v>329600.0</c:v>
                </c:pt>
                <c:pt idx="55">
                  <c:v>345072.0</c:v>
                </c:pt>
                <c:pt idx="56">
                  <c:v>360972.0</c:v>
                </c:pt>
                <c:pt idx="57">
                  <c:v>377303.0</c:v>
                </c:pt>
                <c:pt idx="58">
                  <c:v>394070.0</c:v>
                </c:pt>
                <c:pt idx="59">
                  <c:v>411276.0</c:v>
                </c:pt>
                <c:pt idx="60">
                  <c:v>428925.0</c:v>
                </c:pt>
                <c:pt idx="61">
                  <c:v>447021.0</c:v>
                </c:pt>
                <c:pt idx="62">
                  <c:v>465567.0</c:v>
                </c:pt>
                <c:pt idx="63">
                  <c:v>484568.0</c:v>
                </c:pt>
                <c:pt idx="64">
                  <c:v>504026.0</c:v>
                </c:pt>
                <c:pt idx="65">
                  <c:v>523946.0</c:v>
                </c:pt>
                <c:pt idx="66">
                  <c:v>544331.0</c:v>
                </c:pt>
                <c:pt idx="67">
                  <c:v>565185.0</c:v>
                </c:pt>
                <c:pt idx="68">
                  <c:v>586510.0</c:v>
                </c:pt>
                <c:pt idx="69">
                  <c:v>608311.0</c:v>
                </c:pt>
                <c:pt idx="70">
                  <c:v>630592.0</c:v>
                </c:pt>
                <c:pt idx="71">
                  <c:v>653355.0</c:v>
                </c:pt>
                <c:pt idx="72">
                  <c:v>676604.0</c:v>
                </c:pt>
                <c:pt idx="73">
                  <c:v>700342.0</c:v>
                </c:pt>
                <c:pt idx="74">
                  <c:v>724574.0</c:v>
                </c:pt>
                <c:pt idx="75">
                  <c:v>749301.0</c:v>
                </c:pt>
                <c:pt idx="76">
                  <c:v>774528.0</c:v>
                </c:pt>
                <c:pt idx="77">
                  <c:v>800258.0</c:v>
                </c:pt>
                <c:pt idx="78">
                  <c:v>826494.0</c:v>
                </c:pt>
                <c:pt idx="79">
                  <c:v>853240.0</c:v>
                </c:pt>
                <c:pt idx="80">
                  <c:v>880498.0</c:v>
                </c:pt>
                <c:pt idx="81">
                  <c:v>908272.0</c:v>
                </c:pt>
                <c:pt idx="82">
                  <c:v>936565.0</c:v>
                </c:pt>
                <c:pt idx="83">
                  <c:v>965380.0</c:v>
                </c:pt>
                <c:pt idx="84">
                  <c:v>994721.0</c:v>
                </c:pt>
                <c:pt idx="85">
                  <c:v>1.024591E6</c:v>
                </c:pt>
                <c:pt idx="86">
                  <c:v>1.054993E6</c:v>
                </c:pt>
                <c:pt idx="87">
                  <c:v>1.085929E6</c:v>
                </c:pt>
                <c:pt idx="88">
                  <c:v>1.117403E6</c:v>
                </c:pt>
                <c:pt idx="89">
                  <c:v>1.149419E6</c:v>
                </c:pt>
                <c:pt idx="90">
                  <c:v>1.181978E6</c:v>
                </c:pt>
                <c:pt idx="91">
                  <c:v>1.215085E6</c:v>
                </c:pt>
                <c:pt idx="92">
                  <c:v>1.248742E6</c:v>
                </c:pt>
                <c:pt idx="93">
                  <c:v>1.282953E6</c:v>
                </c:pt>
                <c:pt idx="94">
                  <c:v>1.317719E6</c:v>
                </c:pt>
                <c:pt idx="95">
                  <c:v>1.353045E6</c:v>
                </c:pt>
                <c:pt idx="96">
                  <c:v>1.388933E6</c:v>
                </c:pt>
                <c:pt idx="97">
                  <c:v>1.425386E6</c:v>
                </c:pt>
                <c:pt idx="98">
                  <c:v>1.462408E6</c:v>
                </c:pt>
                <c:pt idx="99">
                  <c:v>1.5E6</c:v>
                </c:pt>
                <c:pt idx="100">
                  <c:v>1.538166E6</c:v>
                </c:pt>
                <c:pt idx="101">
                  <c:v>1.576909E6</c:v>
                </c:pt>
                <c:pt idx="102">
                  <c:v>1.616232E6</c:v>
                </c:pt>
                <c:pt idx="103">
                  <c:v>1.656137E6</c:v>
                </c:pt>
                <c:pt idx="104">
                  <c:v>1.696628E6</c:v>
                </c:pt>
                <c:pt idx="105">
                  <c:v>1.737707E6</c:v>
                </c:pt>
                <c:pt idx="106">
                  <c:v>1.779377E6</c:v>
                </c:pt>
                <c:pt idx="107">
                  <c:v>1.821641E6</c:v>
                </c:pt>
                <c:pt idx="108">
                  <c:v>1.864501E6</c:v>
                </c:pt>
                <c:pt idx="109">
                  <c:v>1.907961E6</c:v>
                </c:pt>
                <c:pt idx="110">
                  <c:v>1.952023E6</c:v>
                </c:pt>
                <c:pt idx="111">
                  <c:v>1.99669E6</c:v>
                </c:pt>
                <c:pt idx="112">
                  <c:v>2.041965E6</c:v>
                </c:pt>
                <c:pt idx="113">
                  <c:v>2.08785E6</c:v>
                </c:pt>
                <c:pt idx="114">
                  <c:v>2.134349E6</c:v>
                </c:pt>
                <c:pt idx="115">
                  <c:v>2.181463E6</c:v>
                </c:pt>
                <c:pt idx="116">
                  <c:v>2.229196E6</c:v>
                </c:pt>
                <c:pt idx="117">
                  <c:v>2.27755E6</c:v>
                </c:pt>
                <c:pt idx="118">
                  <c:v>2.326528E6</c:v>
                </c:pt>
                <c:pt idx="119">
                  <c:v>2.376133E6</c:v>
                </c:pt>
                <c:pt idx="120">
                  <c:v>2.426366E6</c:v>
                </c:pt>
                <c:pt idx="121">
                  <c:v>2.477232E6</c:v>
                </c:pt>
                <c:pt idx="122">
                  <c:v>2.528732E6</c:v>
                </c:pt>
                <c:pt idx="123">
                  <c:v>2.58087E6</c:v>
                </c:pt>
                <c:pt idx="124">
                  <c:v>2.633647E6</c:v>
                </c:pt>
                <c:pt idx="125">
                  <c:v>2.687066E6</c:v>
                </c:pt>
                <c:pt idx="126">
                  <c:v>2.74113E6</c:v>
                </c:pt>
                <c:pt idx="127">
                  <c:v>2.795842E6</c:v>
                </c:pt>
                <c:pt idx="128">
                  <c:v>2.851203E6</c:v>
                </c:pt>
                <c:pt idx="129">
                  <c:v>2.907218E6</c:v>
                </c:pt>
                <c:pt idx="130">
                  <c:v>2.963887E6</c:v>
                </c:pt>
                <c:pt idx="131">
                  <c:v>3.021214E6</c:v>
                </c:pt>
                <c:pt idx="132">
                  <c:v>3.079201E6</c:v>
                </c:pt>
                <c:pt idx="133">
                  <c:v>3.137851E6</c:v>
                </c:pt>
                <c:pt idx="134">
                  <c:v>3.197167E6</c:v>
                </c:pt>
                <c:pt idx="135">
                  <c:v>3.25715E6</c:v>
                </c:pt>
                <c:pt idx="136">
                  <c:v>3.317803E6</c:v>
                </c:pt>
                <c:pt idx="137">
                  <c:v>3.379128E6</c:v>
                </c:pt>
                <c:pt idx="138">
                  <c:v>3.441129E6</c:v>
                </c:pt>
                <c:pt idx="139">
                  <c:v>3.503808E6</c:v>
                </c:pt>
                <c:pt idx="140">
                  <c:v>3.567166E6</c:v>
                </c:pt>
                <c:pt idx="141">
                  <c:v>3.631207E6</c:v>
                </c:pt>
                <c:pt idx="142">
                  <c:v>3.695933E6</c:v>
                </c:pt>
                <c:pt idx="143">
                  <c:v>3.761347E6</c:v>
                </c:pt>
                <c:pt idx="144">
                  <c:v>3.82745E6</c:v>
                </c:pt>
                <c:pt idx="145">
                  <c:v>3.894245E6</c:v>
                </c:pt>
                <c:pt idx="146">
                  <c:v>3.961735E6</c:v>
                </c:pt>
                <c:pt idx="147">
                  <c:v>4.029922E6</c:v>
                </c:pt>
                <c:pt idx="148">
                  <c:v>4.098808E6</c:v>
                </c:pt>
                <c:pt idx="149">
                  <c:v>4.168396E6</c:v>
                </c:pt>
                <c:pt idx="150">
                  <c:v>4.238688E6</c:v>
                </c:pt>
                <c:pt idx="151">
                  <c:v>4.309686E6</c:v>
                </c:pt>
                <c:pt idx="152">
                  <c:v>4.381393E6</c:v>
                </c:pt>
                <c:pt idx="153">
                  <c:v>4.453812E6</c:v>
                </c:pt>
                <c:pt idx="154">
                  <c:v>4.526944E6</c:v>
                </c:pt>
                <c:pt idx="155">
                  <c:v>4.600791E6</c:v>
                </c:pt>
                <c:pt idx="156">
                  <c:v>4.675357E6</c:v>
                </c:pt>
                <c:pt idx="157">
                  <c:v>4.750643E6</c:v>
                </c:pt>
                <c:pt idx="158">
                  <c:v>4.826652E6</c:v>
                </c:pt>
                <c:pt idx="159">
                  <c:v>4.903386E6</c:v>
                </c:pt>
                <c:pt idx="160">
                  <c:v>4.980847E6</c:v>
                </c:pt>
                <c:pt idx="161">
                  <c:v>5.059038E6</c:v>
                </c:pt>
                <c:pt idx="162">
                  <c:v>5.137961E6</c:v>
                </c:pt>
                <c:pt idx="163">
                  <c:v>5.217618E6</c:v>
                </c:pt>
                <c:pt idx="164">
                  <c:v>5.298011E6</c:v>
                </c:pt>
                <c:pt idx="165">
                  <c:v>5.379144E6</c:v>
                </c:pt>
                <c:pt idx="166">
                  <c:v>5.461017E6</c:v>
                </c:pt>
                <c:pt idx="167">
                  <c:v>5.543633E6</c:v>
                </c:pt>
                <c:pt idx="168">
                  <c:v>5.626994E6</c:v>
                </c:pt>
                <c:pt idx="169">
                  <c:v>5.711104E6</c:v>
                </c:pt>
                <c:pt idx="170">
                  <c:v>5.795963E6</c:v>
                </c:pt>
                <c:pt idx="171">
                  <c:v>5.881574E6</c:v>
                </c:pt>
                <c:pt idx="172">
                  <c:v>5.967939E6</c:v>
                </c:pt>
                <c:pt idx="173">
                  <c:v>6.055061E6</c:v>
                </c:pt>
                <c:pt idx="174">
                  <c:v>6.142942E6</c:v>
                </c:pt>
                <c:pt idx="175">
                  <c:v>6.231583E6</c:v>
                </c:pt>
                <c:pt idx="176">
                  <c:v>6.320988E6</c:v>
                </c:pt>
                <c:pt idx="177">
                  <c:v>6.411157E6</c:v>
                </c:pt>
                <c:pt idx="178">
                  <c:v>6.502095E6</c:v>
                </c:pt>
                <c:pt idx="179">
                  <c:v>6.593801E6</c:v>
                </c:pt>
                <c:pt idx="180">
                  <c:v>6.68628E6</c:v>
                </c:pt>
                <c:pt idx="181">
                  <c:v>6.779532E6</c:v>
                </c:pt>
                <c:pt idx="182">
                  <c:v>6.87356E6</c:v>
                </c:pt>
                <c:pt idx="183">
                  <c:v>6.968367E6</c:v>
                </c:pt>
                <c:pt idx="184">
                  <c:v>7.063953E6</c:v>
                </c:pt>
                <c:pt idx="185">
                  <c:v>7.160323E6</c:v>
                </c:pt>
                <c:pt idx="186">
                  <c:v>7.257476E6</c:v>
                </c:pt>
                <c:pt idx="187">
                  <c:v>7.355417E6</c:v>
                </c:pt>
                <c:pt idx="188">
                  <c:v>7.454146E6</c:v>
                </c:pt>
                <c:pt idx="189">
                  <c:v>7.553666E6</c:v>
                </c:pt>
                <c:pt idx="190">
                  <c:v>7.653979E6</c:v>
                </c:pt>
                <c:pt idx="191">
                  <c:v>7.755087E6</c:v>
                </c:pt>
                <c:pt idx="192">
                  <c:v>7.856993E6</c:v>
                </c:pt>
                <c:pt idx="193">
                  <c:v>7.959697E6</c:v>
                </c:pt>
                <c:pt idx="194">
                  <c:v>8.063203E6</c:v>
                </c:pt>
                <c:pt idx="195">
                  <c:v>8.167512E6</c:v>
                </c:pt>
                <c:pt idx="196">
                  <c:v>8.272627E6</c:v>
                </c:pt>
                <c:pt idx="197">
                  <c:v>8.378549E6</c:v>
                </c:pt>
                <c:pt idx="198">
                  <c:v>8.485281E6</c:v>
                </c:pt>
                <c:pt idx="199">
                  <c:v>8.592825E6</c:v>
                </c:pt>
              </c:numCache>
            </c:numRef>
          </c:val>
          <c:smooth val="0"/>
        </c:ser>
        <c:ser>
          <c:idx val="2"/>
          <c:order val="2"/>
          <c:tx>
            <c:strRef>
              <c:f>'POLICY Xp'!$F$1</c:f>
              <c:strCache>
                <c:ptCount val="1"/>
                <c:pt idx="0">
                  <c:v>2MM</c:v>
                </c:pt>
              </c:strCache>
            </c:strRef>
          </c:tx>
          <c:marker>
            <c:symbol val="none"/>
          </c:marker>
          <c:val>
            <c:numRef>
              <c:f>'POLICY Xp'!$F$3:$F$202</c:f>
              <c:numCache>
                <c:formatCode>#,##0</c:formatCode>
                <c:ptCount val="200"/>
              </c:numCache>
            </c:numRef>
          </c:val>
          <c:smooth val="0"/>
        </c:ser>
        <c:ser>
          <c:idx val="3"/>
          <c:order val="3"/>
          <c:tx>
            <c:strRef>
              <c:f>'POLICY Xp'!$H$1</c:f>
              <c:strCache>
                <c:ptCount val="1"/>
                <c:pt idx="0">
                  <c:v>2.5MM</c:v>
                </c:pt>
              </c:strCache>
            </c:strRef>
          </c:tx>
          <c:marker>
            <c:symbol val="none"/>
          </c:marker>
          <c:val>
            <c:numRef>
              <c:f>'POLICY Xp'!$H$3:$H$202</c:f>
              <c:numCache>
                <c:formatCode>#,##0</c:formatCode>
                <c:ptCount val="200"/>
              </c:numCache>
            </c:numRef>
          </c:val>
          <c:smooth val="0"/>
        </c:ser>
        <c:ser>
          <c:idx val="4"/>
          <c:order val="4"/>
          <c:tx>
            <c:strRef>
              <c:f>'POLICY Xp'!$J$1</c:f>
              <c:strCache>
                <c:ptCount val="1"/>
                <c:pt idx="0">
                  <c:v>3MM</c:v>
                </c:pt>
              </c:strCache>
            </c:strRef>
          </c:tx>
          <c:marker>
            <c:symbol val="none"/>
          </c:marker>
          <c:val>
            <c:numRef>
              <c:f>'POLICY Xp'!$J$3:$J$202</c:f>
              <c:numCache>
                <c:formatCode>#,##0</c:formatCode>
                <c:ptCount val="200"/>
              </c:numCache>
            </c:numRef>
          </c:val>
          <c:smooth val="0"/>
        </c:ser>
        <c:ser>
          <c:idx val="6"/>
          <c:order val="5"/>
          <c:tx>
            <c:strRef>
              <c:f>'POLICY Xp'!$L$1</c:f>
              <c:strCache>
                <c:ptCount val="1"/>
                <c:pt idx="0">
                  <c:v>4MM</c:v>
                </c:pt>
              </c:strCache>
            </c:strRef>
          </c:tx>
          <c:marker>
            <c:symbol val="none"/>
          </c:marker>
          <c:val>
            <c:numRef>
              <c:f>'POLICY Xp'!$L$3:$L$202</c:f>
              <c:numCache>
                <c:formatCode>#,##0</c:formatCode>
                <c:ptCount val="200"/>
              </c:numCache>
            </c:numRef>
          </c:val>
          <c:smooth val="0"/>
        </c:ser>
        <c:ser>
          <c:idx val="7"/>
          <c:order val="6"/>
          <c:tx>
            <c:strRef>
              <c:f>'POLICY Xp'!$N$1</c:f>
              <c:strCache>
                <c:ptCount val="1"/>
                <c:pt idx="0">
                  <c:v>5MM</c:v>
                </c:pt>
              </c:strCache>
            </c:strRef>
          </c:tx>
          <c:marker>
            <c:symbol val="none"/>
          </c:marker>
          <c:val>
            <c:numRef>
              <c:f>'POLICY Xp'!$N$3:$N$202</c:f>
              <c:numCache>
                <c:formatCode>#,##0</c:formatCode>
                <c:ptCount val="200"/>
              </c:numCache>
            </c:numRef>
          </c:val>
          <c:smooth val="0"/>
        </c:ser>
        <c:dLbls>
          <c:showLegendKey val="0"/>
          <c:showVal val="0"/>
          <c:showCatName val="0"/>
          <c:showSerName val="0"/>
          <c:showPercent val="0"/>
          <c:showBubbleSize val="0"/>
        </c:dLbls>
        <c:marker val="1"/>
        <c:smooth val="0"/>
        <c:axId val="2092996008"/>
        <c:axId val="2092990072"/>
      </c:lineChart>
      <c:catAx>
        <c:axId val="2092996008"/>
        <c:scaling>
          <c:orientation val="minMax"/>
        </c:scaling>
        <c:delete val="0"/>
        <c:axPos val="b"/>
        <c:majorTickMark val="out"/>
        <c:minorTickMark val="none"/>
        <c:tickLblPos val="nextTo"/>
        <c:crossAx val="2092990072"/>
        <c:crosses val="autoZero"/>
        <c:auto val="1"/>
        <c:lblAlgn val="ctr"/>
        <c:lblOffset val="100"/>
        <c:tickLblSkip val="10"/>
        <c:tickMarkSkip val="10"/>
        <c:noMultiLvlLbl val="0"/>
      </c:catAx>
      <c:valAx>
        <c:axId val="2092990072"/>
        <c:scaling>
          <c:orientation val="minMax"/>
        </c:scaling>
        <c:delete val="0"/>
        <c:axPos val="l"/>
        <c:majorGridlines/>
        <c:numFmt formatCode="#,##0" sourceLinked="1"/>
        <c:majorTickMark val="out"/>
        <c:minorTickMark val="none"/>
        <c:tickLblPos val="nextTo"/>
        <c:crossAx val="2092996008"/>
        <c:crossesAt val="1.0"/>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1"/>
          <c:order val="0"/>
          <c:tx>
            <c:v>1MM Next Lv</c:v>
          </c:tx>
          <c:marker>
            <c:symbol val="none"/>
          </c:marker>
          <c:cat>
            <c:strRef>
              <c:f>'POLICY Xp'!$A$2:$A$202</c:f>
              <c:strCache>
                <c:ptCount val="201"/>
                <c:pt idx="0">
                  <c:v>Level</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strCache>
            </c:strRef>
          </c:cat>
          <c:val>
            <c:numRef>
              <c:f>'POLICY Xp'!$C$2:$C$202</c:f>
              <c:numCache>
                <c:formatCode>#,##0</c:formatCode>
                <c:ptCount val="201"/>
                <c:pt idx="0" formatCode="General">
                  <c:v>0.0</c:v>
                </c:pt>
                <c:pt idx="1">
                  <c:v>0.0</c:v>
                </c:pt>
                <c:pt idx="2">
                  <c:v>10.0</c:v>
                </c:pt>
                <c:pt idx="3">
                  <c:v>48.0</c:v>
                </c:pt>
                <c:pt idx="4">
                  <c:v>102.0</c:v>
                </c:pt>
                <c:pt idx="5">
                  <c:v>168.0</c:v>
                </c:pt>
                <c:pt idx="6">
                  <c:v>245.0</c:v>
                </c:pt>
                <c:pt idx="7">
                  <c:v>331.0</c:v>
                </c:pt>
                <c:pt idx="8">
                  <c:v>425.0</c:v>
                </c:pt>
                <c:pt idx="9">
                  <c:v>527.0</c:v>
                </c:pt>
                <c:pt idx="10">
                  <c:v>636.0</c:v>
                </c:pt>
                <c:pt idx="11">
                  <c:v>751.0</c:v>
                </c:pt>
                <c:pt idx="12">
                  <c:v>872.0</c:v>
                </c:pt>
                <c:pt idx="13">
                  <c:v>1000.0</c:v>
                </c:pt>
                <c:pt idx="14">
                  <c:v>1133.0</c:v>
                </c:pt>
                <c:pt idx="15">
                  <c:v>1272.0</c:v>
                </c:pt>
                <c:pt idx="16">
                  <c:v>1416.0</c:v>
                </c:pt>
                <c:pt idx="17">
                  <c:v>1565.0</c:v>
                </c:pt>
                <c:pt idx="18">
                  <c:v>1718.0</c:v>
                </c:pt>
                <c:pt idx="19">
                  <c:v>1877.0</c:v>
                </c:pt>
                <c:pt idx="20">
                  <c:v>2040.0</c:v>
                </c:pt>
                <c:pt idx="21">
                  <c:v>2208.0</c:v>
                </c:pt>
                <c:pt idx="22">
                  <c:v>2379.0</c:v>
                </c:pt>
                <c:pt idx="23">
                  <c:v>2556.0</c:v>
                </c:pt>
                <c:pt idx="24">
                  <c:v>2736.0</c:v>
                </c:pt>
                <c:pt idx="25">
                  <c:v>2921.0</c:v>
                </c:pt>
                <c:pt idx="26">
                  <c:v>3109.0</c:v>
                </c:pt>
                <c:pt idx="27">
                  <c:v>3301.0</c:v>
                </c:pt>
                <c:pt idx="28">
                  <c:v>3498.0</c:v>
                </c:pt>
                <c:pt idx="29">
                  <c:v>3697.0</c:v>
                </c:pt>
                <c:pt idx="30">
                  <c:v>3901.0</c:v>
                </c:pt>
                <c:pt idx="31">
                  <c:v>4107.0</c:v>
                </c:pt>
                <c:pt idx="32">
                  <c:v>4319.0</c:v>
                </c:pt>
                <c:pt idx="33">
                  <c:v>4532.0</c:v>
                </c:pt>
                <c:pt idx="34">
                  <c:v>4750.0</c:v>
                </c:pt>
                <c:pt idx="35">
                  <c:v>4971.0</c:v>
                </c:pt>
                <c:pt idx="36">
                  <c:v>5195.0</c:v>
                </c:pt>
                <c:pt idx="37">
                  <c:v>5423.0</c:v>
                </c:pt>
                <c:pt idx="38">
                  <c:v>5653.0</c:v>
                </c:pt>
                <c:pt idx="39">
                  <c:v>5887.0</c:v>
                </c:pt>
                <c:pt idx="40">
                  <c:v>6124.0</c:v>
                </c:pt>
                <c:pt idx="41">
                  <c:v>6365.0</c:v>
                </c:pt>
                <c:pt idx="42">
                  <c:v>6607.0</c:v>
                </c:pt>
                <c:pt idx="43">
                  <c:v>6854.0</c:v>
                </c:pt>
                <c:pt idx="44">
                  <c:v>7103.0</c:v>
                </c:pt>
                <c:pt idx="45">
                  <c:v>7355.0</c:v>
                </c:pt>
                <c:pt idx="46">
                  <c:v>7610.0</c:v>
                </c:pt>
                <c:pt idx="47">
                  <c:v>7869.0</c:v>
                </c:pt>
                <c:pt idx="48">
                  <c:v>8129.0</c:v>
                </c:pt>
                <c:pt idx="49">
                  <c:v>8392.0</c:v>
                </c:pt>
                <c:pt idx="50">
                  <c:v>8659.0</c:v>
                </c:pt>
                <c:pt idx="51">
                  <c:v>8929.0</c:v>
                </c:pt>
                <c:pt idx="52">
                  <c:v>9200.0</c:v>
                </c:pt>
                <c:pt idx="53">
                  <c:v>9475.0</c:v>
                </c:pt>
                <c:pt idx="54">
                  <c:v>9752.0</c:v>
                </c:pt>
                <c:pt idx="55">
                  <c:v>10032.0</c:v>
                </c:pt>
                <c:pt idx="56">
                  <c:v>10314.0</c:v>
                </c:pt>
                <c:pt idx="57">
                  <c:v>10600.0</c:v>
                </c:pt>
                <c:pt idx="58">
                  <c:v>10887.0</c:v>
                </c:pt>
                <c:pt idx="59">
                  <c:v>11178.0</c:v>
                </c:pt>
                <c:pt idx="60">
                  <c:v>11471.0</c:v>
                </c:pt>
                <c:pt idx="61">
                  <c:v>11766.0</c:v>
                </c:pt>
                <c:pt idx="62">
                  <c:v>12064.0</c:v>
                </c:pt>
                <c:pt idx="63">
                  <c:v>12364.0</c:v>
                </c:pt>
                <c:pt idx="64">
                  <c:v>12667.0</c:v>
                </c:pt>
                <c:pt idx="65">
                  <c:v>12973.0</c:v>
                </c:pt>
                <c:pt idx="66">
                  <c:v>13279.0</c:v>
                </c:pt>
                <c:pt idx="67">
                  <c:v>13590.0</c:v>
                </c:pt>
                <c:pt idx="68">
                  <c:v>13903.0</c:v>
                </c:pt>
                <c:pt idx="69">
                  <c:v>14217.0</c:v>
                </c:pt>
                <c:pt idx="70">
                  <c:v>14534.0</c:v>
                </c:pt>
                <c:pt idx="71">
                  <c:v>14854.0</c:v>
                </c:pt>
                <c:pt idx="72">
                  <c:v>15175.0</c:v>
                </c:pt>
                <c:pt idx="73">
                  <c:v>15499.0</c:v>
                </c:pt>
                <c:pt idx="74">
                  <c:v>15826.0</c:v>
                </c:pt>
                <c:pt idx="75">
                  <c:v>16154.0</c:v>
                </c:pt>
                <c:pt idx="76">
                  <c:v>16485.0</c:v>
                </c:pt>
                <c:pt idx="77">
                  <c:v>16818.0</c:v>
                </c:pt>
                <c:pt idx="78">
                  <c:v>17153.0</c:v>
                </c:pt>
                <c:pt idx="79">
                  <c:v>17491.0</c:v>
                </c:pt>
                <c:pt idx="80">
                  <c:v>17830.0</c:v>
                </c:pt>
                <c:pt idx="81">
                  <c:v>18172.0</c:v>
                </c:pt>
                <c:pt idx="82">
                  <c:v>18517.0</c:v>
                </c:pt>
                <c:pt idx="83">
                  <c:v>18862.0</c:v>
                </c:pt>
                <c:pt idx="84">
                  <c:v>19210.0</c:v>
                </c:pt>
                <c:pt idx="85">
                  <c:v>19561.0</c:v>
                </c:pt>
                <c:pt idx="86">
                  <c:v>19913.0</c:v>
                </c:pt>
                <c:pt idx="87">
                  <c:v>20267.0</c:v>
                </c:pt>
                <c:pt idx="88">
                  <c:v>20625.0</c:v>
                </c:pt>
                <c:pt idx="89">
                  <c:v>20983.0</c:v>
                </c:pt>
                <c:pt idx="90">
                  <c:v>21343.0</c:v>
                </c:pt>
                <c:pt idx="91">
                  <c:v>21707.0</c:v>
                </c:pt>
                <c:pt idx="92">
                  <c:v>22071.0</c:v>
                </c:pt>
                <c:pt idx="93">
                  <c:v>22438.0</c:v>
                </c:pt>
                <c:pt idx="94">
                  <c:v>22807.0</c:v>
                </c:pt>
                <c:pt idx="95">
                  <c:v>23178.0</c:v>
                </c:pt>
                <c:pt idx="96">
                  <c:v>23550.0</c:v>
                </c:pt>
                <c:pt idx="97">
                  <c:v>23925.0</c:v>
                </c:pt>
                <c:pt idx="98">
                  <c:v>24303.0</c:v>
                </c:pt>
                <c:pt idx="99">
                  <c:v>24680.0</c:v>
                </c:pt>
                <c:pt idx="100">
                  <c:v>25062.0</c:v>
                </c:pt>
                <c:pt idx="101">
                  <c:v>25444.0</c:v>
                </c:pt>
                <c:pt idx="102">
                  <c:v>25829.0</c:v>
                </c:pt>
                <c:pt idx="103">
                  <c:v>26215.0</c:v>
                </c:pt>
                <c:pt idx="104">
                  <c:v>26604.0</c:v>
                </c:pt>
                <c:pt idx="105">
                  <c:v>26993.0</c:v>
                </c:pt>
                <c:pt idx="106">
                  <c:v>27386.0</c:v>
                </c:pt>
                <c:pt idx="107">
                  <c:v>27780.0</c:v>
                </c:pt>
                <c:pt idx="108">
                  <c:v>28176.0</c:v>
                </c:pt>
                <c:pt idx="109">
                  <c:v>28574.0</c:v>
                </c:pt>
                <c:pt idx="110">
                  <c:v>28973.0</c:v>
                </c:pt>
                <c:pt idx="111">
                  <c:v>29375.0</c:v>
                </c:pt>
                <c:pt idx="112">
                  <c:v>29778.0</c:v>
                </c:pt>
                <c:pt idx="113">
                  <c:v>30183.0</c:v>
                </c:pt>
                <c:pt idx="114">
                  <c:v>30590.0</c:v>
                </c:pt>
                <c:pt idx="115">
                  <c:v>30999.0</c:v>
                </c:pt>
                <c:pt idx="116">
                  <c:v>31410.0</c:v>
                </c:pt>
                <c:pt idx="117">
                  <c:v>31822.0</c:v>
                </c:pt>
                <c:pt idx="118">
                  <c:v>32236.0</c:v>
                </c:pt>
                <c:pt idx="119">
                  <c:v>32652.0</c:v>
                </c:pt>
                <c:pt idx="120">
                  <c:v>33069.0</c:v>
                </c:pt>
                <c:pt idx="121">
                  <c:v>33490.0</c:v>
                </c:pt>
                <c:pt idx="122">
                  <c:v>33910.0</c:v>
                </c:pt>
                <c:pt idx="123">
                  <c:v>34334.0</c:v>
                </c:pt>
                <c:pt idx="124">
                  <c:v>34758.0</c:v>
                </c:pt>
                <c:pt idx="125">
                  <c:v>35184.0</c:v>
                </c:pt>
                <c:pt idx="126">
                  <c:v>35613.0</c:v>
                </c:pt>
                <c:pt idx="127">
                  <c:v>36043.0</c:v>
                </c:pt>
                <c:pt idx="128">
                  <c:v>36474.0</c:v>
                </c:pt>
                <c:pt idx="129">
                  <c:v>36908.0</c:v>
                </c:pt>
                <c:pt idx="130">
                  <c:v>37343.0</c:v>
                </c:pt>
                <c:pt idx="131">
                  <c:v>37780.0</c:v>
                </c:pt>
                <c:pt idx="132">
                  <c:v>38218.0</c:v>
                </c:pt>
                <c:pt idx="133">
                  <c:v>38658.0</c:v>
                </c:pt>
                <c:pt idx="134">
                  <c:v>39100.0</c:v>
                </c:pt>
                <c:pt idx="135">
                  <c:v>39543.0</c:v>
                </c:pt>
                <c:pt idx="136">
                  <c:v>39989.0</c:v>
                </c:pt>
                <c:pt idx="137">
                  <c:v>40435.0</c:v>
                </c:pt>
                <c:pt idx="138">
                  <c:v>40884.0</c:v>
                </c:pt>
                <c:pt idx="139">
                  <c:v>41334.0</c:v>
                </c:pt>
                <c:pt idx="140">
                  <c:v>41786.0</c:v>
                </c:pt>
                <c:pt idx="141">
                  <c:v>42239.0</c:v>
                </c:pt>
                <c:pt idx="142">
                  <c:v>42694.0</c:v>
                </c:pt>
                <c:pt idx="143">
                  <c:v>43151.0</c:v>
                </c:pt>
                <c:pt idx="144">
                  <c:v>43608.0</c:v>
                </c:pt>
                <c:pt idx="145">
                  <c:v>44069.0</c:v>
                </c:pt>
                <c:pt idx="146">
                  <c:v>44530.0</c:v>
                </c:pt>
                <c:pt idx="147">
                  <c:v>44994.0</c:v>
                </c:pt>
                <c:pt idx="148">
                  <c:v>45457.0</c:v>
                </c:pt>
                <c:pt idx="149">
                  <c:v>45925.0</c:v>
                </c:pt>
                <c:pt idx="150">
                  <c:v>46391.0</c:v>
                </c:pt>
                <c:pt idx="151">
                  <c:v>46862.0</c:v>
                </c:pt>
                <c:pt idx="152">
                  <c:v>47332.0</c:v>
                </c:pt>
                <c:pt idx="153">
                  <c:v>47805.0</c:v>
                </c:pt>
                <c:pt idx="154">
                  <c:v>48279.0</c:v>
                </c:pt>
                <c:pt idx="155">
                  <c:v>48754.0</c:v>
                </c:pt>
                <c:pt idx="156">
                  <c:v>49232.0</c:v>
                </c:pt>
                <c:pt idx="157">
                  <c:v>49711.0</c:v>
                </c:pt>
                <c:pt idx="158">
                  <c:v>50190.0</c:v>
                </c:pt>
                <c:pt idx="159">
                  <c:v>50673.0</c:v>
                </c:pt>
                <c:pt idx="160">
                  <c:v>51156.0</c:v>
                </c:pt>
                <c:pt idx="161">
                  <c:v>51641.0</c:v>
                </c:pt>
                <c:pt idx="162">
                  <c:v>52127.0</c:v>
                </c:pt>
                <c:pt idx="163">
                  <c:v>52615.0</c:v>
                </c:pt>
                <c:pt idx="164">
                  <c:v>53105.0</c:v>
                </c:pt>
                <c:pt idx="165">
                  <c:v>53596.0</c:v>
                </c:pt>
                <c:pt idx="166">
                  <c:v>54088.0</c:v>
                </c:pt>
                <c:pt idx="167">
                  <c:v>54582.0</c:v>
                </c:pt>
                <c:pt idx="168">
                  <c:v>55077.0</c:v>
                </c:pt>
                <c:pt idx="169">
                  <c:v>55575.0</c:v>
                </c:pt>
                <c:pt idx="170">
                  <c:v>56072.0</c:v>
                </c:pt>
                <c:pt idx="171">
                  <c:v>56573.0</c:v>
                </c:pt>
                <c:pt idx="172">
                  <c:v>57074.0</c:v>
                </c:pt>
                <c:pt idx="173">
                  <c:v>57577.0</c:v>
                </c:pt>
                <c:pt idx="174">
                  <c:v>58081.0</c:v>
                </c:pt>
                <c:pt idx="175">
                  <c:v>58587.0</c:v>
                </c:pt>
                <c:pt idx="176">
                  <c:v>59095.0</c:v>
                </c:pt>
                <c:pt idx="177">
                  <c:v>59603.0</c:v>
                </c:pt>
                <c:pt idx="178">
                  <c:v>60113.0</c:v>
                </c:pt>
                <c:pt idx="179">
                  <c:v>60625.0</c:v>
                </c:pt>
                <c:pt idx="180">
                  <c:v>61137.0</c:v>
                </c:pt>
                <c:pt idx="181">
                  <c:v>61653.0</c:v>
                </c:pt>
                <c:pt idx="182">
                  <c:v>62168.0</c:v>
                </c:pt>
                <c:pt idx="183">
                  <c:v>62685.0</c:v>
                </c:pt>
                <c:pt idx="184">
                  <c:v>63205.0</c:v>
                </c:pt>
                <c:pt idx="185">
                  <c:v>63724.0</c:v>
                </c:pt>
                <c:pt idx="186">
                  <c:v>64246.0</c:v>
                </c:pt>
                <c:pt idx="187">
                  <c:v>64770.0</c:v>
                </c:pt>
                <c:pt idx="188">
                  <c:v>65293.0</c:v>
                </c:pt>
                <c:pt idx="189">
                  <c:v>65820.0</c:v>
                </c:pt>
                <c:pt idx="190">
                  <c:v>66346.0</c:v>
                </c:pt>
                <c:pt idx="191">
                  <c:v>66876.0</c:v>
                </c:pt>
                <c:pt idx="192">
                  <c:v>67405.0</c:v>
                </c:pt>
                <c:pt idx="193">
                  <c:v>67937.0</c:v>
                </c:pt>
                <c:pt idx="194">
                  <c:v>68470.0</c:v>
                </c:pt>
                <c:pt idx="195">
                  <c:v>69004.0</c:v>
                </c:pt>
                <c:pt idx="196">
                  <c:v>69539.0</c:v>
                </c:pt>
                <c:pt idx="197">
                  <c:v>70077.0</c:v>
                </c:pt>
                <c:pt idx="198">
                  <c:v>70615.0</c:v>
                </c:pt>
                <c:pt idx="199">
                  <c:v>71154.0</c:v>
                </c:pt>
                <c:pt idx="200">
                  <c:v>71696.0</c:v>
                </c:pt>
              </c:numCache>
            </c:numRef>
          </c:val>
          <c:smooth val="0"/>
        </c:ser>
        <c:ser>
          <c:idx val="3"/>
          <c:order val="1"/>
          <c:tx>
            <c:v>1.5MM Next lv</c:v>
          </c:tx>
          <c:marker>
            <c:symbol val="none"/>
          </c:marker>
          <c:cat>
            <c:strRef>
              <c:f>'POLICY Xp'!$A$2:$A$202</c:f>
              <c:strCache>
                <c:ptCount val="201"/>
                <c:pt idx="0">
                  <c:v>Level</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strCache>
            </c:strRef>
          </c:cat>
          <c:val>
            <c:numRef>
              <c:f>'POLICY Xp'!$E$2:$E$202</c:f>
              <c:numCache>
                <c:formatCode>#,##0</c:formatCode>
                <c:ptCount val="201"/>
                <c:pt idx="0" formatCode="General">
                  <c:v>0.0</c:v>
                </c:pt>
                <c:pt idx="1">
                  <c:v>0.0</c:v>
                </c:pt>
                <c:pt idx="2">
                  <c:v>15.0</c:v>
                </c:pt>
                <c:pt idx="3">
                  <c:v>72.0</c:v>
                </c:pt>
                <c:pt idx="4">
                  <c:v>153.0</c:v>
                </c:pt>
                <c:pt idx="5">
                  <c:v>252.0</c:v>
                </c:pt>
                <c:pt idx="6">
                  <c:v>368.0</c:v>
                </c:pt>
                <c:pt idx="7">
                  <c:v>496.0</c:v>
                </c:pt>
                <c:pt idx="8">
                  <c:v>638.0</c:v>
                </c:pt>
                <c:pt idx="9">
                  <c:v>790.0</c:v>
                </c:pt>
                <c:pt idx="10">
                  <c:v>954.0</c:v>
                </c:pt>
                <c:pt idx="11">
                  <c:v>1126.0</c:v>
                </c:pt>
                <c:pt idx="12">
                  <c:v>1309.0</c:v>
                </c:pt>
                <c:pt idx="13">
                  <c:v>1500.0</c:v>
                </c:pt>
                <c:pt idx="14">
                  <c:v>1700.0</c:v>
                </c:pt>
                <c:pt idx="15">
                  <c:v>1907.0</c:v>
                </c:pt>
                <c:pt idx="16">
                  <c:v>2124.0</c:v>
                </c:pt>
                <c:pt idx="17">
                  <c:v>2347.0</c:v>
                </c:pt>
                <c:pt idx="18">
                  <c:v>2577.0</c:v>
                </c:pt>
                <c:pt idx="19">
                  <c:v>2816.0</c:v>
                </c:pt>
                <c:pt idx="20">
                  <c:v>3060.0</c:v>
                </c:pt>
                <c:pt idx="21">
                  <c:v>3312.0</c:v>
                </c:pt>
                <c:pt idx="22">
                  <c:v>3569.0</c:v>
                </c:pt>
                <c:pt idx="23">
                  <c:v>3834.0</c:v>
                </c:pt>
                <c:pt idx="24">
                  <c:v>4104.0</c:v>
                </c:pt>
                <c:pt idx="25">
                  <c:v>4381.0</c:v>
                </c:pt>
                <c:pt idx="26">
                  <c:v>4664.0</c:v>
                </c:pt>
                <c:pt idx="27">
                  <c:v>4952.0</c:v>
                </c:pt>
                <c:pt idx="28">
                  <c:v>5246.0</c:v>
                </c:pt>
                <c:pt idx="29">
                  <c:v>5545.0</c:v>
                </c:pt>
                <c:pt idx="30">
                  <c:v>5851.0</c:v>
                </c:pt>
                <c:pt idx="31">
                  <c:v>6162.0</c:v>
                </c:pt>
                <c:pt idx="32">
                  <c:v>6477.0</c:v>
                </c:pt>
                <c:pt idx="33">
                  <c:v>6799.0</c:v>
                </c:pt>
                <c:pt idx="34">
                  <c:v>7125.0</c:v>
                </c:pt>
                <c:pt idx="35">
                  <c:v>7456.0</c:v>
                </c:pt>
                <c:pt idx="36">
                  <c:v>7793.0</c:v>
                </c:pt>
                <c:pt idx="37">
                  <c:v>8134.0</c:v>
                </c:pt>
                <c:pt idx="38">
                  <c:v>8480.0</c:v>
                </c:pt>
                <c:pt idx="39">
                  <c:v>8831.0</c:v>
                </c:pt>
                <c:pt idx="40">
                  <c:v>9186.0</c:v>
                </c:pt>
                <c:pt idx="41">
                  <c:v>9546.0</c:v>
                </c:pt>
                <c:pt idx="42">
                  <c:v>9912.0</c:v>
                </c:pt>
                <c:pt idx="43">
                  <c:v>10281.0</c:v>
                </c:pt>
                <c:pt idx="44">
                  <c:v>10654.0</c:v>
                </c:pt>
                <c:pt idx="45">
                  <c:v>11033.0</c:v>
                </c:pt>
                <c:pt idx="46">
                  <c:v>11415.0</c:v>
                </c:pt>
                <c:pt idx="47">
                  <c:v>11803.0</c:v>
                </c:pt>
                <c:pt idx="48">
                  <c:v>12193.0</c:v>
                </c:pt>
                <c:pt idx="49">
                  <c:v>12589.0</c:v>
                </c:pt>
                <c:pt idx="50">
                  <c:v>12989.0</c:v>
                </c:pt>
                <c:pt idx="51">
                  <c:v>13392.0</c:v>
                </c:pt>
                <c:pt idx="52">
                  <c:v>13800.0</c:v>
                </c:pt>
                <c:pt idx="53">
                  <c:v>14212.0</c:v>
                </c:pt>
                <c:pt idx="54">
                  <c:v>14628.0</c:v>
                </c:pt>
                <c:pt idx="55">
                  <c:v>15048.0</c:v>
                </c:pt>
                <c:pt idx="56">
                  <c:v>15472.0</c:v>
                </c:pt>
                <c:pt idx="57">
                  <c:v>15900.0</c:v>
                </c:pt>
                <c:pt idx="58">
                  <c:v>16331.0</c:v>
                </c:pt>
                <c:pt idx="59">
                  <c:v>16767.0</c:v>
                </c:pt>
                <c:pt idx="60">
                  <c:v>17206.0</c:v>
                </c:pt>
                <c:pt idx="61">
                  <c:v>17649.0</c:v>
                </c:pt>
                <c:pt idx="62">
                  <c:v>18096.0</c:v>
                </c:pt>
                <c:pt idx="63">
                  <c:v>18546.0</c:v>
                </c:pt>
                <c:pt idx="64">
                  <c:v>19001.0</c:v>
                </c:pt>
                <c:pt idx="65">
                  <c:v>19458.0</c:v>
                </c:pt>
                <c:pt idx="66">
                  <c:v>19920.0</c:v>
                </c:pt>
                <c:pt idx="67">
                  <c:v>20385.0</c:v>
                </c:pt>
                <c:pt idx="68">
                  <c:v>20854.0</c:v>
                </c:pt>
                <c:pt idx="69">
                  <c:v>21325.0</c:v>
                </c:pt>
                <c:pt idx="70">
                  <c:v>21801.0</c:v>
                </c:pt>
                <c:pt idx="71">
                  <c:v>22281.0</c:v>
                </c:pt>
                <c:pt idx="72">
                  <c:v>22763.0</c:v>
                </c:pt>
                <c:pt idx="73">
                  <c:v>23249.0</c:v>
                </c:pt>
                <c:pt idx="74">
                  <c:v>23738.0</c:v>
                </c:pt>
                <c:pt idx="75">
                  <c:v>24232.0</c:v>
                </c:pt>
                <c:pt idx="76">
                  <c:v>24727.0</c:v>
                </c:pt>
                <c:pt idx="77">
                  <c:v>25227.0</c:v>
                </c:pt>
                <c:pt idx="78">
                  <c:v>25730.0</c:v>
                </c:pt>
                <c:pt idx="79">
                  <c:v>26236.0</c:v>
                </c:pt>
                <c:pt idx="80">
                  <c:v>26746.0</c:v>
                </c:pt>
                <c:pt idx="81">
                  <c:v>27258.0</c:v>
                </c:pt>
                <c:pt idx="82">
                  <c:v>27774.0</c:v>
                </c:pt>
                <c:pt idx="83">
                  <c:v>28293.0</c:v>
                </c:pt>
                <c:pt idx="84">
                  <c:v>28815.0</c:v>
                </c:pt>
                <c:pt idx="85">
                  <c:v>29341.0</c:v>
                </c:pt>
                <c:pt idx="86">
                  <c:v>29870.0</c:v>
                </c:pt>
                <c:pt idx="87">
                  <c:v>30402.0</c:v>
                </c:pt>
                <c:pt idx="88">
                  <c:v>30936.0</c:v>
                </c:pt>
                <c:pt idx="89">
                  <c:v>31474.0</c:v>
                </c:pt>
                <c:pt idx="90">
                  <c:v>32016.0</c:v>
                </c:pt>
                <c:pt idx="91">
                  <c:v>32559.0</c:v>
                </c:pt>
                <c:pt idx="92">
                  <c:v>33107.0</c:v>
                </c:pt>
                <c:pt idx="93">
                  <c:v>33657.0</c:v>
                </c:pt>
                <c:pt idx="94">
                  <c:v>34211.0</c:v>
                </c:pt>
                <c:pt idx="95">
                  <c:v>34766.0</c:v>
                </c:pt>
                <c:pt idx="96">
                  <c:v>35326.0</c:v>
                </c:pt>
                <c:pt idx="97">
                  <c:v>35888.0</c:v>
                </c:pt>
                <c:pt idx="98">
                  <c:v>36453.0</c:v>
                </c:pt>
                <c:pt idx="99">
                  <c:v>37022.0</c:v>
                </c:pt>
                <c:pt idx="100">
                  <c:v>37592.0</c:v>
                </c:pt>
                <c:pt idx="101">
                  <c:v>38166.0</c:v>
                </c:pt>
                <c:pt idx="102">
                  <c:v>38743.0</c:v>
                </c:pt>
                <c:pt idx="103">
                  <c:v>39323.0</c:v>
                </c:pt>
                <c:pt idx="104">
                  <c:v>39905.0</c:v>
                </c:pt>
                <c:pt idx="105">
                  <c:v>40491.0</c:v>
                </c:pt>
                <c:pt idx="106">
                  <c:v>41079.0</c:v>
                </c:pt>
                <c:pt idx="107">
                  <c:v>41670.0</c:v>
                </c:pt>
                <c:pt idx="108">
                  <c:v>42264.0</c:v>
                </c:pt>
                <c:pt idx="109">
                  <c:v>42860.0</c:v>
                </c:pt>
                <c:pt idx="110">
                  <c:v>43460.0</c:v>
                </c:pt>
                <c:pt idx="111">
                  <c:v>44062.0</c:v>
                </c:pt>
                <c:pt idx="112">
                  <c:v>44667.0</c:v>
                </c:pt>
                <c:pt idx="113">
                  <c:v>45275.0</c:v>
                </c:pt>
                <c:pt idx="114">
                  <c:v>45885.0</c:v>
                </c:pt>
                <c:pt idx="115">
                  <c:v>46499.0</c:v>
                </c:pt>
                <c:pt idx="116">
                  <c:v>47114.0</c:v>
                </c:pt>
                <c:pt idx="117">
                  <c:v>47733.0</c:v>
                </c:pt>
                <c:pt idx="118">
                  <c:v>48354.0</c:v>
                </c:pt>
                <c:pt idx="119">
                  <c:v>48978.0</c:v>
                </c:pt>
                <c:pt idx="120">
                  <c:v>49605.0</c:v>
                </c:pt>
                <c:pt idx="121">
                  <c:v>50233.0</c:v>
                </c:pt>
                <c:pt idx="122">
                  <c:v>50866.0</c:v>
                </c:pt>
                <c:pt idx="123">
                  <c:v>51500.0</c:v>
                </c:pt>
                <c:pt idx="124">
                  <c:v>52138.0</c:v>
                </c:pt>
                <c:pt idx="125">
                  <c:v>52777.0</c:v>
                </c:pt>
                <c:pt idx="126">
                  <c:v>53419.0</c:v>
                </c:pt>
                <c:pt idx="127">
                  <c:v>54064.0</c:v>
                </c:pt>
                <c:pt idx="128">
                  <c:v>54712.0</c:v>
                </c:pt>
                <c:pt idx="129">
                  <c:v>55361.0</c:v>
                </c:pt>
                <c:pt idx="130">
                  <c:v>56015.0</c:v>
                </c:pt>
                <c:pt idx="131">
                  <c:v>56669.0</c:v>
                </c:pt>
                <c:pt idx="132">
                  <c:v>57327.0</c:v>
                </c:pt>
                <c:pt idx="133">
                  <c:v>57987.0</c:v>
                </c:pt>
                <c:pt idx="134">
                  <c:v>58650.0</c:v>
                </c:pt>
                <c:pt idx="135">
                  <c:v>59316.0</c:v>
                </c:pt>
                <c:pt idx="136">
                  <c:v>59983.0</c:v>
                </c:pt>
                <c:pt idx="137">
                  <c:v>60653.0</c:v>
                </c:pt>
                <c:pt idx="138">
                  <c:v>61325.0</c:v>
                </c:pt>
                <c:pt idx="139">
                  <c:v>62001.0</c:v>
                </c:pt>
                <c:pt idx="140">
                  <c:v>62679.0</c:v>
                </c:pt>
                <c:pt idx="141">
                  <c:v>63358.0</c:v>
                </c:pt>
                <c:pt idx="142">
                  <c:v>64041.0</c:v>
                </c:pt>
                <c:pt idx="143">
                  <c:v>64726.0</c:v>
                </c:pt>
                <c:pt idx="144">
                  <c:v>65414.0</c:v>
                </c:pt>
                <c:pt idx="145">
                  <c:v>66103.0</c:v>
                </c:pt>
                <c:pt idx="146">
                  <c:v>66795.0</c:v>
                </c:pt>
                <c:pt idx="147">
                  <c:v>67490.0</c:v>
                </c:pt>
                <c:pt idx="148">
                  <c:v>68187.0</c:v>
                </c:pt>
                <c:pt idx="149">
                  <c:v>68886.0</c:v>
                </c:pt>
                <c:pt idx="150">
                  <c:v>69588.0</c:v>
                </c:pt>
                <c:pt idx="151">
                  <c:v>70292.0</c:v>
                </c:pt>
                <c:pt idx="152">
                  <c:v>70998.0</c:v>
                </c:pt>
                <c:pt idx="153">
                  <c:v>71707.0</c:v>
                </c:pt>
                <c:pt idx="154">
                  <c:v>72419.0</c:v>
                </c:pt>
                <c:pt idx="155">
                  <c:v>73132.0</c:v>
                </c:pt>
                <c:pt idx="156">
                  <c:v>73847.0</c:v>
                </c:pt>
                <c:pt idx="157">
                  <c:v>74566.0</c:v>
                </c:pt>
                <c:pt idx="158">
                  <c:v>75286.0</c:v>
                </c:pt>
                <c:pt idx="159">
                  <c:v>76009.0</c:v>
                </c:pt>
                <c:pt idx="160">
                  <c:v>76734.0</c:v>
                </c:pt>
                <c:pt idx="161">
                  <c:v>77461.0</c:v>
                </c:pt>
                <c:pt idx="162">
                  <c:v>78191.0</c:v>
                </c:pt>
                <c:pt idx="163">
                  <c:v>78923.0</c:v>
                </c:pt>
                <c:pt idx="164">
                  <c:v>79657.0</c:v>
                </c:pt>
                <c:pt idx="165">
                  <c:v>80393.0</c:v>
                </c:pt>
                <c:pt idx="166">
                  <c:v>81133.0</c:v>
                </c:pt>
                <c:pt idx="167">
                  <c:v>81873.0</c:v>
                </c:pt>
                <c:pt idx="168">
                  <c:v>82616.0</c:v>
                </c:pt>
                <c:pt idx="169">
                  <c:v>83361.0</c:v>
                </c:pt>
                <c:pt idx="170">
                  <c:v>84110.0</c:v>
                </c:pt>
                <c:pt idx="171">
                  <c:v>84859.0</c:v>
                </c:pt>
                <c:pt idx="172">
                  <c:v>85611.0</c:v>
                </c:pt>
                <c:pt idx="173">
                  <c:v>86365.0</c:v>
                </c:pt>
                <c:pt idx="174">
                  <c:v>87122.0</c:v>
                </c:pt>
                <c:pt idx="175">
                  <c:v>87881.0</c:v>
                </c:pt>
                <c:pt idx="176">
                  <c:v>88641.0</c:v>
                </c:pt>
                <c:pt idx="177">
                  <c:v>89405.0</c:v>
                </c:pt>
                <c:pt idx="178">
                  <c:v>90169.0</c:v>
                </c:pt>
                <c:pt idx="179">
                  <c:v>90938.0</c:v>
                </c:pt>
                <c:pt idx="180">
                  <c:v>91706.0</c:v>
                </c:pt>
                <c:pt idx="181">
                  <c:v>92479.0</c:v>
                </c:pt>
                <c:pt idx="182">
                  <c:v>93252.0</c:v>
                </c:pt>
                <c:pt idx="183">
                  <c:v>94028.0</c:v>
                </c:pt>
                <c:pt idx="184">
                  <c:v>94807.0</c:v>
                </c:pt>
                <c:pt idx="185">
                  <c:v>95586.0</c:v>
                </c:pt>
                <c:pt idx="186">
                  <c:v>96370.0</c:v>
                </c:pt>
                <c:pt idx="187">
                  <c:v>97153.0</c:v>
                </c:pt>
                <c:pt idx="188">
                  <c:v>97941.0</c:v>
                </c:pt>
                <c:pt idx="189">
                  <c:v>98729.0</c:v>
                </c:pt>
                <c:pt idx="190">
                  <c:v>99520.0</c:v>
                </c:pt>
                <c:pt idx="191">
                  <c:v>100313.0</c:v>
                </c:pt>
                <c:pt idx="192">
                  <c:v>101108.0</c:v>
                </c:pt>
                <c:pt idx="193">
                  <c:v>101906.0</c:v>
                </c:pt>
                <c:pt idx="194">
                  <c:v>102704.0</c:v>
                </c:pt>
                <c:pt idx="195">
                  <c:v>103506.0</c:v>
                </c:pt>
                <c:pt idx="196">
                  <c:v>104309.0</c:v>
                </c:pt>
                <c:pt idx="197">
                  <c:v>105115.0</c:v>
                </c:pt>
                <c:pt idx="198">
                  <c:v>105922.0</c:v>
                </c:pt>
                <c:pt idx="199">
                  <c:v>106732.0</c:v>
                </c:pt>
                <c:pt idx="200">
                  <c:v>107544.0</c:v>
                </c:pt>
              </c:numCache>
            </c:numRef>
          </c:val>
          <c:smooth val="0"/>
        </c:ser>
        <c:dLbls>
          <c:showLegendKey val="0"/>
          <c:showVal val="0"/>
          <c:showCatName val="0"/>
          <c:showSerName val="0"/>
          <c:showPercent val="0"/>
          <c:showBubbleSize val="0"/>
        </c:dLbls>
        <c:marker val="1"/>
        <c:smooth val="0"/>
        <c:axId val="2134131368"/>
        <c:axId val="2134122520"/>
      </c:lineChart>
      <c:catAx>
        <c:axId val="2134131368"/>
        <c:scaling>
          <c:orientation val="minMax"/>
        </c:scaling>
        <c:delete val="0"/>
        <c:axPos val="b"/>
        <c:majorTickMark val="out"/>
        <c:minorTickMark val="none"/>
        <c:tickLblPos val="nextTo"/>
        <c:crossAx val="2134122520"/>
        <c:crosses val="autoZero"/>
        <c:auto val="1"/>
        <c:lblAlgn val="ctr"/>
        <c:lblOffset val="100"/>
        <c:tickLblSkip val="10"/>
        <c:tickMarkSkip val="10"/>
        <c:noMultiLvlLbl val="0"/>
      </c:catAx>
      <c:valAx>
        <c:axId val="2134122520"/>
        <c:scaling>
          <c:orientation val="minMax"/>
        </c:scaling>
        <c:delete val="0"/>
        <c:axPos val="l"/>
        <c:majorGridlines/>
        <c:numFmt formatCode="General" sourceLinked="1"/>
        <c:majorTickMark val="out"/>
        <c:minorTickMark val="none"/>
        <c:tickLblPos val="nextTo"/>
        <c:crossAx val="2134131368"/>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Enhance Heroes</a:t>
            </a:r>
            <a:r>
              <a:rPr lang="en-US" baseline="0"/>
              <a:t> Needed</a:t>
            </a:r>
            <a:endParaRPr lang="en-US"/>
          </a:p>
        </c:rich>
      </c:tx>
      <c:overlay val="0"/>
    </c:title>
    <c:autoTitleDeleted val="0"/>
    <c:plotArea>
      <c:layout/>
      <c:lineChart>
        <c:grouping val="standard"/>
        <c:varyColors val="0"/>
        <c:ser>
          <c:idx val="0"/>
          <c:order val="0"/>
          <c:tx>
            <c:strRef>
              <c:f>'POLICY Xp'!$AB$2</c:f>
              <c:strCache>
                <c:ptCount val="1"/>
                <c:pt idx="0">
                  <c:v>1000</c:v>
                </c:pt>
              </c:strCache>
            </c:strRef>
          </c:tx>
          <c:marker>
            <c:symbol val="none"/>
          </c:marker>
          <c:val>
            <c:numRef>
              <c:f>'POLICY Xp'!$AB$3:$AB$202</c:f>
              <c:numCache>
                <c:formatCode>_-* #,##0_-;\-* #,##0_-;_-* "-"??_-;_-@_-</c:formatCode>
                <c:ptCount val="200"/>
                <c:pt idx="0">
                  <c:v>0.0</c:v>
                </c:pt>
                <c:pt idx="1">
                  <c:v>1.0</c:v>
                </c:pt>
                <c:pt idx="2">
                  <c:v>1.0</c:v>
                </c:pt>
                <c:pt idx="3">
                  <c:v>1.0</c:v>
                </c:pt>
                <c:pt idx="4">
                  <c:v>1.0</c:v>
                </c:pt>
                <c:pt idx="5">
                  <c:v>1.0</c:v>
                </c:pt>
                <c:pt idx="6">
                  <c:v>1.0</c:v>
                </c:pt>
                <c:pt idx="7">
                  <c:v>2.0</c:v>
                </c:pt>
                <c:pt idx="8">
                  <c:v>2.0</c:v>
                </c:pt>
                <c:pt idx="9">
                  <c:v>3.0</c:v>
                </c:pt>
                <c:pt idx="10">
                  <c:v>4.0</c:v>
                </c:pt>
                <c:pt idx="11">
                  <c:v>5.0</c:v>
                </c:pt>
                <c:pt idx="12">
                  <c:v>6.0</c:v>
                </c:pt>
                <c:pt idx="13">
                  <c:v>7.0</c:v>
                </c:pt>
                <c:pt idx="14">
                  <c:v>8.0</c:v>
                </c:pt>
                <c:pt idx="15">
                  <c:v>9.0</c:v>
                </c:pt>
                <c:pt idx="16">
                  <c:v>11.0</c:v>
                </c:pt>
                <c:pt idx="17">
                  <c:v>13.0</c:v>
                </c:pt>
                <c:pt idx="18">
                  <c:v>15.0</c:v>
                </c:pt>
                <c:pt idx="19">
                  <c:v>17.0</c:v>
                </c:pt>
                <c:pt idx="20">
                  <c:v>19.0</c:v>
                </c:pt>
                <c:pt idx="21">
                  <c:v>21.0</c:v>
                </c:pt>
                <c:pt idx="22">
                  <c:v>24.0</c:v>
                </c:pt>
                <c:pt idx="23">
                  <c:v>27.0</c:v>
                </c:pt>
                <c:pt idx="24">
                  <c:v>29.0</c:v>
                </c:pt>
                <c:pt idx="25">
                  <c:v>33.0</c:v>
                </c:pt>
                <c:pt idx="26">
                  <c:v>36.0</c:v>
                </c:pt>
                <c:pt idx="27">
                  <c:v>39.0</c:v>
                </c:pt>
                <c:pt idx="28">
                  <c:v>43.0</c:v>
                </c:pt>
                <c:pt idx="29">
                  <c:v>47.0</c:v>
                </c:pt>
                <c:pt idx="30">
                  <c:v>51.0</c:v>
                </c:pt>
                <c:pt idx="31">
                  <c:v>55.0</c:v>
                </c:pt>
                <c:pt idx="32">
                  <c:v>60.0</c:v>
                </c:pt>
                <c:pt idx="33">
                  <c:v>65.0</c:v>
                </c:pt>
                <c:pt idx="34">
                  <c:v>70.0</c:v>
                </c:pt>
                <c:pt idx="35">
                  <c:v>75.0</c:v>
                </c:pt>
                <c:pt idx="36">
                  <c:v>80.0</c:v>
                </c:pt>
                <c:pt idx="37">
                  <c:v>86.0</c:v>
                </c:pt>
                <c:pt idx="38">
                  <c:v>92.0</c:v>
                </c:pt>
                <c:pt idx="39">
                  <c:v>98.0</c:v>
                </c:pt>
                <c:pt idx="40">
                  <c:v>104.0</c:v>
                </c:pt>
                <c:pt idx="41">
                  <c:v>111.0</c:v>
                </c:pt>
                <c:pt idx="42">
                  <c:v>118.0</c:v>
                </c:pt>
                <c:pt idx="43">
                  <c:v>125.0</c:v>
                </c:pt>
                <c:pt idx="44">
                  <c:v>132.0</c:v>
                </c:pt>
                <c:pt idx="45">
                  <c:v>140.0</c:v>
                </c:pt>
                <c:pt idx="46">
                  <c:v>148.0</c:v>
                </c:pt>
                <c:pt idx="47">
                  <c:v>156.0</c:v>
                </c:pt>
                <c:pt idx="48">
                  <c:v>164.0</c:v>
                </c:pt>
                <c:pt idx="49">
                  <c:v>173.0</c:v>
                </c:pt>
                <c:pt idx="50">
                  <c:v>182.0</c:v>
                </c:pt>
                <c:pt idx="51">
                  <c:v>191.0</c:v>
                </c:pt>
                <c:pt idx="52">
                  <c:v>200.0</c:v>
                </c:pt>
                <c:pt idx="53">
                  <c:v>210.0</c:v>
                </c:pt>
                <c:pt idx="54">
                  <c:v>220.0</c:v>
                </c:pt>
                <c:pt idx="55">
                  <c:v>231.0</c:v>
                </c:pt>
                <c:pt idx="56">
                  <c:v>241.0</c:v>
                </c:pt>
                <c:pt idx="57">
                  <c:v>252.0</c:v>
                </c:pt>
                <c:pt idx="58">
                  <c:v>263.0</c:v>
                </c:pt>
                <c:pt idx="59">
                  <c:v>275.0</c:v>
                </c:pt>
                <c:pt idx="60">
                  <c:v>286.0</c:v>
                </c:pt>
                <c:pt idx="61">
                  <c:v>299.0</c:v>
                </c:pt>
                <c:pt idx="62">
                  <c:v>311.0</c:v>
                </c:pt>
                <c:pt idx="63">
                  <c:v>324.0</c:v>
                </c:pt>
                <c:pt idx="64">
                  <c:v>337.0</c:v>
                </c:pt>
                <c:pt idx="65">
                  <c:v>350.0</c:v>
                </c:pt>
                <c:pt idx="66">
                  <c:v>363.0</c:v>
                </c:pt>
                <c:pt idx="67">
                  <c:v>377.0</c:v>
                </c:pt>
                <c:pt idx="68">
                  <c:v>392.0</c:v>
                </c:pt>
                <c:pt idx="69">
                  <c:v>406.0</c:v>
                </c:pt>
                <c:pt idx="70">
                  <c:v>421.0</c:v>
                </c:pt>
                <c:pt idx="71">
                  <c:v>436.0</c:v>
                </c:pt>
                <c:pt idx="72">
                  <c:v>452.0</c:v>
                </c:pt>
                <c:pt idx="73">
                  <c:v>467.0</c:v>
                </c:pt>
                <c:pt idx="74">
                  <c:v>484.0</c:v>
                </c:pt>
                <c:pt idx="75">
                  <c:v>500.0</c:v>
                </c:pt>
                <c:pt idx="76">
                  <c:v>517.0</c:v>
                </c:pt>
                <c:pt idx="77">
                  <c:v>534.0</c:v>
                </c:pt>
                <c:pt idx="78">
                  <c:v>551.0</c:v>
                </c:pt>
                <c:pt idx="79">
                  <c:v>569.0</c:v>
                </c:pt>
                <c:pt idx="80">
                  <c:v>587.0</c:v>
                </c:pt>
                <c:pt idx="81">
                  <c:v>606.0</c:v>
                </c:pt>
                <c:pt idx="82">
                  <c:v>625.0</c:v>
                </c:pt>
                <c:pt idx="83">
                  <c:v>644.0</c:v>
                </c:pt>
                <c:pt idx="84">
                  <c:v>664.0</c:v>
                </c:pt>
                <c:pt idx="85">
                  <c:v>684.0</c:v>
                </c:pt>
                <c:pt idx="86">
                  <c:v>704.0</c:v>
                </c:pt>
                <c:pt idx="87">
                  <c:v>724.0</c:v>
                </c:pt>
                <c:pt idx="88">
                  <c:v>745.0</c:v>
                </c:pt>
                <c:pt idx="89">
                  <c:v>767.0</c:v>
                </c:pt>
                <c:pt idx="90">
                  <c:v>788.0</c:v>
                </c:pt>
                <c:pt idx="91">
                  <c:v>811.0</c:v>
                </c:pt>
                <c:pt idx="92">
                  <c:v>833.0</c:v>
                </c:pt>
                <c:pt idx="93">
                  <c:v>856.0</c:v>
                </c:pt>
                <c:pt idx="94">
                  <c:v>879.0</c:v>
                </c:pt>
                <c:pt idx="95">
                  <c:v>903.0</c:v>
                </c:pt>
                <c:pt idx="96">
                  <c:v>926.0</c:v>
                </c:pt>
                <c:pt idx="97">
                  <c:v>951.0</c:v>
                </c:pt>
                <c:pt idx="98">
                  <c:v>975.0</c:v>
                </c:pt>
                <c:pt idx="99">
                  <c:v>1000.0</c:v>
                </c:pt>
                <c:pt idx="100">
                  <c:v>1026.0</c:v>
                </c:pt>
                <c:pt idx="101">
                  <c:v>1052.0</c:v>
                </c:pt>
                <c:pt idx="102">
                  <c:v>1078.0</c:v>
                </c:pt>
                <c:pt idx="103">
                  <c:v>1105.0</c:v>
                </c:pt>
                <c:pt idx="104">
                  <c:v>1132.0</c:v>
                </c:pt>
                <c:pt idx="105">
                  <c:v>1159.0</c:v>
                </c:pt>
                <c:pt idx="106">
                  <c:v>1187.0</c:v>
                </c:pt>
                <c:pt idx="107">
                  <c:v>1215.0</c:v>
                </c:pt>
                <c:pt idx="108">
                  <c:v>1244.0</c:v>
                </c:pt>
                <c:pt idx="109">
                  <c:v>1272.0</c:v>
                </c:pt>
                <c:pt idx="110">
                  <c:v>1302.0</c:v>
                </c:pt>
                <c:pt idx="111">
                  <c:v>1332.0</c:v>
                </c:pt>
                <c:pt idx="112">
                  <c:v>1362.0</c:v>
                </c:pt>
                <c:pt idx="113">
                  <c:v>1392.0</c:v>
                </c:pt>
                <c:pt idx="114">
                  <c:v>1423.0</c:v>
                </c:pt>
                <c:pt idx="115">
                  <c:v>1455.0</c:v>
                </c:pt>
                <c:pt idx="116">
                  <c:v>1487.0</c:v>
                </c:pt>
                <c:pt idx="117">
                  <c:v>1519.0</c:v>
                </c:pt>
                <c:pt idx="118">
                  <c:v>1552.0</c:v>
                </c:pt>
                <c:pt idx="119">
                  <c:v>1585.0</c:v>
                </c:pt>
                <c:pt idx="120">
                  <c:v>1618.0</c:v>
                </c:pt>
                <c:pt idx="121">
                  <c:v>1652.0</c:v>
                </c:pt>
                <c:pt idx="122">
                  <c:v>1686.0</c:v>
                </c:pt>
                <c:pt idx="123">
                  <c:v>1721.0</c:v>
                </c:pt>
                <c:pt idx="124">
                  <c:v>1756.0</c:v>
                </c:pt>
                <c:pt idx="125">
                  <c:v>1792.0</c:v>
                </c:pt>
                <c:pt idx="126">
                  <c:v>1828.0</c:v>
                </c:pt>
                <c:pt idx="127">
                  <c:v>1864.0</c:v>
                </c:pt>
                <c:pt idx="128">
                  <c:v>1901.0</c:v>
                </c:pt>
                <c:pt idx="129">
                  <c:v>1939.0</c:v>
                </c:pt>
                <c:pt idx="130">
                  <c:v>1976.0</c:v>
                </c:pt>
                <c:pt idx="131">
                  <c:v>2015.0</c:v>
                </c:pt>
                <c:pt idx="132">
                  <c:v>2053.0</c:v>
                </c:pt>
                <c:pt idx="133">
                  <c:v>2092.0</c:v>
                </c:pt>
                <c:pt idx="134">
                  <c:v>2132.0</c:v>
                </c:pt>
                <c:pt idx="135">
                  <c:v>2172.0</c:v>
                </c:pt>
                <c:pt idx="136">
                  <c:v>2212.0</c:v>
                </c:pt>
                <c:pt idx="137">
                  <c:v>2253.0</c:v>
                </c:pt>
                <c:pt idx="138">
                  <c:v>2295.0</c:v>
                </c:pt>
                <c:pt idx="139">
                  <c:v>2336.0</c:v>
                </c:pt>
                <c:pt idx="140">
                  <c:v>2379.0</c:v>
                </c:pt>
                <c:pt idx="141">
                  <c:v>2421.0</c:v>
                </c:pt>
                <c:pt idx="142">
                  <c:v>2464.0</c:v>
                </c:pt>
                <c:pt idx="143">
                  <c:v>2508.0</c:v>
                </c:pt>
                <c:pt idx="144">
                  <c:v>2552.0</c:v>
                </c:pt>
                <c:pt idx="145">
                  <c:v>2597.0</c:v>
                </c:pt>
                <c:pt idx="146">
                  <c:v>2642.0</c:v>
                </c:pt>
                <c:pt idx="147">
                  <c:v>2687.0</c:v>
                </c:pt>
                <c:pt idx="148">
                  <c:v>2733.0</c:v>
                </c:pt>
                <c:pt idx="149">
                  <c:v>2779.0</c:v>
                </c:pt>
                <c:pt idx="150">
                  <c:v>2826.0</c:v>
                </c:pt>
                <c:pt idx="151">
                  <c:v>2874.0</c:v>
                </c:pt>
                <c:pt idx="152">
                  <c:v>2921.0</c:v>
                </c:pt>
                <c:pt idx="153">
                  <c:v>2970.0</c:v>
                </c:pt>
                <c:pt idx="154">
                  <c:v>3018.0</c:v>
                </c:pt>
                <c:pt idx="155">
                  <c:v>3068.0</c:v>
                </c:pt>
                <c:pt idx="156">
                  <c:v>3117.0</c:v>
                </c:pt>
                <c:pt idx="157">
                  <c:v>3168.0</c:v>
                </c:pt>
                <c:pt idx="158">
                  <c:v>3218.0</c:v>
                </c:pt>
                <c:pt idx="159">
                  <c:v>3269.0</c:v>
                </c:pt>
                <c:pt idx="160">
                  <c:v>3321.0</c:v>
                </c:pt>
                <c:pt idx="161">
                  <c:v>3373.0</c:v>
                </c:pt>
                <c:pt idx="162">
                  <c:v>3426.0</c:v>
                </c:pt>
                <c:pt idx="163">
                  <c:v>3479.0</c:v>
                </c:pt>
                <c:pt idx="164">
                  <c:v>3533.0</c:v>
                </c:pt>
                <c:pt idx="165">
                  <c:v>3587.0</c:v>
                </c:pt>
                <c:pt idx="166">
                  <c:v>3641.0</c:v>
                </c:pt>
                <c:pt idx="167">
                  <c:v>3696.0</c:v>
                </c:pt>
                <c:pt idx="168">
                  <c:v>3752.0</c:v>
                </c:pt>
                <c:pt idx="169">
                  <c:v>3808.0</c:v>
                </c:pt>
                <c:pt idx="170">
                  <c:v>3864.0</c:v>
                </c:pt>
                <c:pt idx="171">
                  <c:v>3922.0</c:v>
                </c:pt>
                <c:pt idx="172">
                  <c:v>3979.0</c:v>
                </c:pt>
                <c:pt idx="173">
                  <c:v>4037.0</c:v>
                </c:pt>
                <c:pt idx="174">
                  <c:v>4096.0</c:v>
                </c:pt>
                <c:pt idx="175">
                  <c:v>4155.0</c:v>
                </c:pt>
                <c:pt idx="176">
                  <c:v>4214.0</c:v>
                </c:pt>
                <c:pt idx="177">
                  <c:v>4275.0</c:v>
                </c:pt>
                <c:pt idx="178">
                  <c:v>4335.0</c:v>
                </c:pt>
                <c:pt idx="179">
                  <c:v>4396.0</c:v>
                </c:pt>
                <c:pt idx="180">
                  <c:v>4458.0</c:v>
                </c:pt>
                <c:pt idx="181">
                  <c:v>4520.0</c:v>
                </c:pt>
                <c:pt idx="182">
                  <c:v>4583.0</c:v>
                </c:pt>
                <c:pt idx="183">
                  <c:v>4646.0</c:v>
                </c:pt>
                <c:pt idx="184">
                  <c:v>4710.0</c:v>
                </c:pt>
                <c:pt idx="185">
                  <c:v>4774.0</c:v>
                </c:pt>
                <c:pt idx="186">
                  <c:v>4839.0</c:v>
                </c:pt>
                <c:pt idx="187">
                  <c:v>4904.0</c:v>
                </c:pt>
                <c:pt idx="188">
                  <c:v>4970.0</c:v>
                </c:pt>
                <c:pt idx="189">
                  <c:v>5036.0</c:v>
                </c:pt>
                <c:pt idx="190">
                  <c:v>5103.0</c:v>
                </c:pt>
                <c:pt idx="191">
                  <c:v>5171.0</c:v>
                </c:pt>
                <c:pt idx="192">
                  <c:v>5238.0</c:v>
                </c:pt>
                <c:pt idx="193">
                  <c:v>5307.0</c:v>
                </c:pt>
                <c:pt idx="194">
                  <c:v>5376.0</c:v>
                </c:pt>
                <c:pt idx="195">
                  <c:v>5446.0</c:v>
                </c:pt>
                <c:pt idx="196">
                  <c:v>5516.0</c:v>
                </c:pt>
                <c:pt idx="197">
                  <c:v>5586.0</c:v>
                </c:pt>
                <c:pt idx="198">
                  <c:v>5657.0</c:v>
                </c:pt>
                <c:pt idx="199">
                  <c:v>5729.0</c:v>
                </c:pt>
              </c:numCache>
            </c:numRef>
          </c:val>
          <c:smooth val="0"/>
        </c:ser>
        <c:ser>
          <c:idx val="1"/>
          <c:order val="1"/>
          <c:tx>
            <c:strRef>
              <c:f>'POLICY Xp'!$AC$2</c:f>
              <c:strCache>
                <c:ptCount val="1"/>
                <c:pt idx="0">
                  <c:v>10000</c:v>
                </c:pt>
              </c:strCache>
            </c:strRef>
          </c:tx>
          <c:marker>
            <c:symbol val="none"/>
          </c:marker>
          <c:val>
            <c:numRef>
              <c:f>'POLICY Xp'!$AC$3:$AC$202</c:f>
              <c:numCache>
                <c:formatCode>_-* #,##0_-;\-* #,##0_-;_-* "-"??_-;_-@_-</c:formatCode>
                <c:ptCount val="200"/>
                <c:pt idx="0">
                  <c:v>0.0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2.0</c:v>
                </c:pt>
                <c:pt idx="17">
                  <c:v>2.0</c:v>
                </c:pt>
                <c:pt idx="18">
                  <c:v>2.0</c:v>
                </c:pt>
                <c:pt idx="19">
                  <c:v>2.0</c:v>
                </c:pt>
                <c:pt idx="20">
                  <c:v>2.0</c:v>
                </c:pt>
                <c:pt idx="21">
                  <c:v>3.0</c:v>
                </c:pt>
                <c:pt idx="22">
                  <c:v>3.0</c:v>
                </c:pt>
                <c:pt idx="23">
                  <c:v>3.0</c:v>
                </c:pt>
                <c:pt idx="24">
                  <c:v>3.0</c:v>
                </c:pt>
                <c:pt idx="25">
                  <c:v>4.0</c:v>
                </c:pt>
                <c:pt idx="26">
                  <c:v>4.0</c:v>
                </c:pt>
                <c:pt idx="27">
                  <c:v>4.0</c:v>
                </c:pt>
                <c:pt idx="28">
                  <c:v>5.0</c:v>
                </c:pt>
                <c:pt idx="29">
                  <c:v>5.0</c:v>
                </c:pt>
                <c:pt idx="30">
                  <c:v>6.0</c:v>
                </c:pt>
                <c:pt idx="31">
                  <c:v>6.0</c:v>
                </c:pt>
                <c:pt idx="32">
                  <c:v>6.0</c:v>
                </c:pt>
                <c:pt idx="33">
                  <c:v>7.0</c:v>
                </c:pt>
                <c:pt idx="34">
                  <c:v>7.0</c:v>
                </c:pt>
                <c:pt idx="35">
                  <c:v>8.0</c:v>
                </c:pt>
                <c:pt idx="36">
                  <c:v>8.0</c:v>
                </c:pt>
                <c:pt idx="37">
                  <c:v>9.0</c:v>
                </c:pt>
                <c:pt idx="38">
                  <c:v>10.0</c:v>
                </c:pt>
                <c:pt idx="39">
                  <c:v>10.0</c:v>
                </c:pt>
                <c:pt idx="40">
                  <c:v>11.0</c:v>
                </c:pt>
                <c:pt idx="41">
                  <c:v>12.0</c:v>
                </c:pt>
                <c:pt idx="42">
                  <c:v>12.0</c:v>
                </c:pt>
                <c:pt idx="43">
                  <c:v>13.0</c:v>
                </c:pt>
                <c:pt idx="44">
                  <c:v>14.0</c:v>
                </c:pt>
                <c:pt idx="45">
                  <c:v>14.0</c:v>
                </c:pt>
                <c:pt idx="46">
                  <c:v>15.0</c:v>
                </c:pt>
                <c:pt idx="47">
                  <c:v>16.0</c:v>
                </c:pt>
                <c:pt idx="48">
                  <c:v>17.0</c:v>
                </c:pt>
                <c:pt idx="49">
                  <c:v>18.0</c:v>
                </c:pt>
                <c:pt idx="50">
                  <c:v>19.0</c:v>
                </c:pt>
                <c:pt idx="51">
                  <c:v>20.0</c:v>
                </c:pt>
                <c:pt idx="52">
                  <c:v>20.0</c:v>
                </c:pt>
                <c:pt idx="53">
                  <c:v>21.0</c:v>
                </c:pt>
                <c:pt idx="54">
                  <c:v>22.0</c:v>
                </c:pt>
                <c:pt idx="55">
                  <c:v>24.0</c:v>
                </c:pt>
                <c:pt idx="56">
                  <c:v>25.0</c:v>
                </c:pt>
                <c:pt idx="57">
                  <c:v>26.0</c:v>
                </c:pt>
                <c:pt idx="58">
                  <c:v>27.0</c:v>
                </c:pt>
                <c:pt idx="59">
                  <c:v>28.0</c:v>
                </c:pt>
                <c:pt idx="60">
                  <c:v>29.0</c:v>
                </c:pt>
                <c:pt idx="61">
                  <c:v>30.0</c:v>
                </c:pt>
                <c:pt idx="62">
                  <c:v>32.0</c:v>
                </c:pt>
                <c:pt idx="63">
                  <c:v>33.0</c:v>
                </c:pt>
                <c:pt idx="64">
                  <c:v>34.0</c:v>
                </c:pt>
                <c:pt idx="65">
                  <c:v>35.0</c:v>
                </c:pt>
                <c:pt idx="66">
                  <c:v>37.0</c:v>
                </c:pt>
                <c:pt idx="67">
                  <c:v>38.0</c:v>
                </c:pt>
                <c:pt idx="68">
                  <c:v>40.0</c:v>
                </c:pt>
                <c:pt idx="69">
                  <c:v>41.0</c:v>
                </c:pt>
                <c:pt idx="70">
                  <c:v>43.0</c:v>
                </c:pt>
                <c:pt idx="71">
                  <c:v>44.0</c:v>
                </c:pt>
                <c:pt idx="72">
                  <c:v>46.0</c:v>
                </c:pt>
                <c:pt idx="73">
                  <c:v>47.0</c:v>
                </c:pt>
                <c:pt idx="74">
                  <c:v>49.0</c:v>
                </c:pt>
                <c:pt idx="75">
                  <c:v>50.0</c:v>
                </c:pt>
                <c:pt idx="76">
                  <c:v>52.0</c:v>
                </c:pt>
                <c:pt idx="77">
                  <c:v>54.0</c:v>
                </c:pt>
                <c:pt idx="78">
                  <c:v>56.0</c:v>
                </c:pt>
                <c:pt idx="79">
                  <c:v>57.0</c:v>
                </c:pt>
                <c:pt idx="80">
                  <c:v>59.0</c:v>
                </c:pt>
                <c:pt idx="81">
                  <c:v>61.0</c:v>
                </c:pt>
                <c:pt idx="82">
                  <c:v>63.0</c:v>
                </c:pt>
                <c:pt idx="83">
                  <c:v>65.0</c:v>
                </c:pt>
                <c:pt idx="84">
                  <c:v>67.0</c:v>
                </c:pt>
                <c:pt idx="85">
                  <c:v>69.0</c:v>
                </c:pt>
                <c:pt idx="86">
                  <c:v>71.0</c:v>
                </c:pt>
                <c:pt idx="87">
                  <c:v>73.0</c:v>
                </c:pt>
                <c:pt idx="88">
                  <c:v>75.0</c:v>
                </c:pt>
                <c:pt idx="89">
                  <c:v>77.0</c:v>
                </c:pt>
                <c:pt idx="90">
                  <c:v>79.0</c:v>
                </c:pt>
                <c:pt idx="91">
                  <c:v>82.0</c:v>
                </c:pt>
                <c:pt idx="92">
                  <c:v>84.0</c:v>
                </c:pt>
                <c:pt idx="93">
                  <c:v>86.0</c:v>
                </c:pt>
                <c:pt idx="94">
                  <c:v>88.0</c:v>
                </c:pt>
                <c:pt idx="95">
                  <c:v>91.0</c:v>
                </c:pt>
                <c:pt idx="96">
                  <c:v>93.0</c:v>
                </c:pt>
                <c:pt idx="97">
                  <c:v>96.0</c:v>
                </c:pt>
                <c:pt idx="98">
                  <c:v>98.0</c:v>
                </c:pt>
                <c:pt idx="99">
                  <c:v>100.0</c:v>
                </c:pt>
                <c:pt idx="100">
                  <c:v>103.0</c:v>
                </c:pt>
                <c:pt idx="101">
                  <c:v>106.0</c:v>
                </c:pt>
                <c:pt idx="102">
                  <c:v>108.0</c:v>
                </c:pt>
                <c:pt idx="103">
                  <c:v>111.0</c:v>
                </c:pt>
                <c:pt idx="104">
                  <c:v>114.0</c:v>
                </c:pt>
                <c:pt idx="105">
                  <c:v>116.0</c:v>
                </c:pt>
                <c:pt idx="106">
                  <c:v>119.0</c:v>
                </c:pt>
                <c:pt idx="107">
                  <c:v>122.0</c:v>
                </c:pt>
                <c:pt idx="108">
                  <c:v>125.0</c:v>
                </c:pt>
                <c:pt idx="109">
                  <c:v>128.0</c:v>
                </c:pt>
                <c:pt idx="110">
                  <c:v>131.0</c:v>
                </c:pt>
                <c:pt idx="111">
                  <c:v>134.0</c:v>
                </c:pt>
                <c:pt idx="112">
                  <c:v>137.0</c:v>
                </c:pt>
                <c:pt idx="113">
                  <c:v>140.0</c:v>
                </c:pt>
                <c:pt idx="114">
                  <c:v>143.0</c:v>
                </c:pt>
                <c:pt idx="115">
                  <c:v>146.0</c:v>
                </c:pt>
                <c:pt idx="116">
                  <c:v>149.0</c:v>
                </c:pt>
                <c:pt idx="117">
                  <c:v>152.0</c:v>
                </c:pt>
                <c:pt idx="118">
                  <c:v>156.0</c:v>
                </c:pt>
                <c:pt idx="119">
                  <c:v>159.0</c:v>
                </c:pt>
                <c:pt idx="120">
                  <c:v>162.0</c:v>
                </c:pt>
                <c:pt idx="121">
                  <c:v>166.0</c:v>
                </c:pt>
                <c:pt idx="122">
                  <c:v>169.0</c:v>
                </c:pt>
                <c:pt idx="123">
                  <c:v>173.0</c:v>
                </c:pt>
                <c:pt idx="124">
                  <c:v>176.0</c:v>
                </c:pt>
                <c:pt idx="125">
                  <c:v>180.0</c:v>
                </c:pt>
                <c:pt idx="126">
                  <c:v>183.0</c:v>
                </c:pt>
                <c:pt idx="127">
                  <c:v>187.0</c:v>
                </c:pt>
                <c:pt idx="128">
                  <c:v>191.0</c:v>
                </c:pt>
                <c:pt idx="129">
                  <c:v>194.0</c:v>
                </c:pt>
                <c:pt idx="130">
                  <c:v>198.0</c:v>
                </c:pt>
                <c:pt idx="131">
                  <c:v>202.0</c:v>
                </c:pt>
                <c:pt idx="132">
                  <c:v>206.0</c:v>
                </c:pt>
                <c:pt idx="133">
                  <c:v>210.0</c:v>
                </c:pt>
                <c:pt idx="134">
                  <c:v>214.0</c:v>
                </c:pt>
                <c:pt idx="135">
                  <c:v>218.0</c:v>
                </c:pt>
                <c:pt idx="136">
                  <c:v>222.0</c:v>
                </c:pt>
                <c:pt idx="137">
                  <c:v>226.0</c:v>
                </c:pt>
                <c:pt idx="138">
                  <c:v>230.0</c:v>
                </c:pt>
                <c:pt idx="139">
                  <c:v>234.0</c:v>
                </c:pt>
                <c:pt idx="140">
                  <c:v>238.0</c:v>
                </c:pt>
                <c:pt idx="141">
                  <c:v>243.0</c:v>
                </c:pt>
                <c:pt idx="142">
                  <c:v>247.0</c:v>
                </c:pt>
                <c:pt idx="143">
                  <c:v>251.0</c:v>
                </c:pt>
                <c:pt idx="144">
                  <c:v>256.0</c:v>
                </c:pt>
                <c:pt idx="145">
                  <c:v>260.0</c:v>
                </c:pt>
                <c:pt idx="146">
                  <c:v>265.0</c:v>
                </c:pt>
                <c:pt idx="147">
                  <c:v>269.0</c:v>
                </c:pt>
                <c:pt idx="148">
                  <c:v>274.0</c:v>
                </c:pt>
                <c:pt idx="149">
                  <c:v>278.0</c:v>
                </c:pt>
                <c:pt idx="150">
                  <c:v>283.0</c:v>
                </c:pt>
                <c:pt idx="151">
                  <c:v>288.0</c:v>
                </c:pt>
                <c:pt idx="152">
                  <c:v>293.0</c:v>
                </c:pt>
                <c:pt idx="153">
                  <c:v>297.0</c:v>
                </c:pt>
                <c:pt idx="154">
                  <c:v>302.0</c:v>
                </c:pt>
                <c:pt idx="155">
                  <c:v>307.0</c:v>
                </c:pt>
                <c:pt idx="156">
                  <c:v>312.0</c:v>
                </c:pt>
                <c:pt idx="157">
                  <c:v>317.0</c:v>
                </c:pt>
                <c:pt idx="158">
                  <c:v>322.0</c:v>
                </c:pt>
                <c:pt idx="159">
                  <c:v>327.0</c:v>
                </c:pt>
                <c:pt idx="160">
                  <c:v>333.0</c:v>
                </c:pt>
                <c:pt idx="161">
                  <c:v>338.0</c:v>
                </c:pt>
                <c:pt idx="162">
                  <c:v>343.0</c:v>
                </c:pt>
                <c:pt idx="163">
                  <c:v>348.0</c:v>
                </c:pt>
                <c:pt idx="164">
                  <c:v>354.0</c:v>
                </c:pt>
                <c:pt idx="165">
                  <c:v>359.0</c:v>
                </c:pt>
                <c:pt idx="166">
                  <c:v>365.0</c:v>
                </c:pt>
                <c:pt idx="167">
                  <c:v>370.0</c:v>
                </c:pt>
                <c:pt idx="168">
                  <c:v>376.0</c:v>
                </c:pt>
                <c:pt idx="169">
                  <c:v>381.0</c:v>
                </c:pt>
                <c:pt idx="170">
                  <c:v>387.0</c:v>
                </c:pt>
                <c:pt idx="171">
                  <c:v>393.0</c:v>
                </c:pt>
                <c:pt idx="172">
                  <c:v>398.0</c:v>
                </c:pt>
                <c:pt idx="173">
                  <c:v>404.0</c:v>
                </c:pt>
                <c:pt idx="174">
                  <c:v>410.0</c:v>
                </c:pt>
                <c:pt idx="175">
                  <c:v>416.0</c:v>
                </c:pt>
                <c:pt idx="176">
                  <c:v>422.0</c:v>
                </c:pt>
                <c:pt idx="177">
                  <c:v>428.0</c:v>
                </c:pt>
                <c:pt idx="178">
                  <c:v>434.0</c:v>
                </c:pt>
                <c:pt idx="179">
                  <c:v>440.0</c:v>
                </c:pt>
                <c:pt idx="180">
                  <c:v>446.0</c:v>
                </c:pt>
                <c:pt idx="181">
                  <c:v>452.0</c:v>
                </c:pt>
                <c:pt idx="182">
                  <c:v>459.0</c:v>
                </c:pt>
                <c:pt idx="183">
                  <c:v>465.0</c:v>
                </c:pt>
                <c:pt idx="184">
                  <c:v>471.0</c:v>
                </c:pt>
                <c:pt idx="185">
                  <c:v>478.0</c:v>
                </c:pt>
                <c:pt idx="186">
                  <c:v>484.0</c:v>
                </c:pt>
                <c:pt idx="187">
                  <c:v>491.0</c:v>
                </c:pt>
                <c:pt idx="188">
                  <c:v>497.0</c:v>
                </c:pt>
                <c:pt idx="189">
                  <c:v>504.0</c:v>
                </c:pt>
                <c:pt idx="190">
                  <c:v>511.0</c:v>
                </c:pt>
                <c:pt idx="191">
                  <c:v>518.0</c:v>
                </c:pt>
                <c:pt idx="192">
                  <c:v>524.0</c:v>
                </c:pt>
                <c:pt idx="193">
                  <c:v>531.0</c:v>
                </c:pt>
                <c:pt idx="194">
                  <c:v>538.0</c:v>
                </c:pt>
                <c:pt idx="195">
                  <c:v>545.0</c:v>
                </c:pt>
                <c:pt idx="196">
                  <c:v>552.0</c:v>
                </c:pt>
                <c:pt idx="197">
                  <c:v>559.0</c:v>
                </c:pt>
                <c:pt idx="198">
                  <c:v>566.0</c:v>
                </c:pt>
                <c:pt idx="199">
                  <c:v>573.0</c:v>
                </c:pt>
              </c:numCache>
            </c:numRef>
          </c:val>
          <c:smooth val="0"/>
        </c:ser>
        <c:ser>
          <c:idx val="2"/>
          <c:order val="2"/>
          <c:tx>
            <c:strRef>
              <c:f>'POLICY Xp'!$AD$2</c:f>
              <c:strCache>
                <c:ptCount val="1"/>
                <c:pt idx="0">
                  <c:v>50000</c:v>
                </c:pt>
              </c:strCache>
            </c:strRef>
          </c:tx>
          <c:marker>
            <c:symbol val="none"/>
          </c:marker>
          <c:val>
            <c:numRef>
              <c:f>'POLICY Xp'!$AD$3:$AD$202</c:f>
              <c:numCache>
                <c:formatCode>_-* #,##0_-;\-* #,##0_-;_-* "-"??_-;_-@_-</c:formatCode>
                <c:ptCount val="200"/>
                <c:pt idx="0">
                  <c:v>0.0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pt idx="20">
                  <c:v>1.0</c:v>
                </c:pt>
                <c:pt idx="21">
                  <c:v>1.0</c:v>
                </c:pt>
                <c:pt idx="22">
                  <c:v>1.0</c:v>
                </c:pt>
                <c:pt idx="23">
                  <c:v>1.0</c:v>
                </c:pt>
                <c:pt idx="24">
                  <c:v>1.0</c:v>
                </c:pt>
                <c:pt idx="25">
                  <c:v>1.0</c:v>
                </c:pt>
                <c:pt idx="26">
                  <c:v>1.0</c:v>
                </c:pt>
                <c:pt idx="27">
                  <c:v>1.0</c:v>
                </c:pt>
                <c:pt idx="28">
                  <c:v>1.0</c:v>
                </c:pt>
                <c:pt idx="29">
                  <c:v>1.0</c:v>
                </c:pt>
                <c:pt idx="30">
                  <c:v>2.0</c:v>
                </c:pt>
                <c:pt idx="31">
                  <c:v>2.0</c:v>
                </c:pt>
                <c:pt idx="32">
                  <c:v>2.0</c:v>
                </c:pt>
                <c:pt idx="33">
                  <c:v>2.0</c:v>
                </c:pt>
                <c:pt idx="34">
                  <c:v>2.0</c:v>
                </c:pt>
                <c:pt idx="35">
                  <c:v>2.0</c:v>
                </c:pt>
                <c:pt idx="36">
                  <c:v>2.0</c:v>
                </c:pt>
                <c:pt idx="37">
                  <c:v>2.0</c:v>
                </c:pt>
                <c:pt idx="38">
                  <c:v>2.0</c:v>
                </c:pt>
                <c:pt idx="39">
                  <c:v>2.0</c:v>
                </c:pt>
                <c:pt idx="40">
                  <c:v>3.0</c:v>
                </c:pt>
                <c:pt idx="41">
                  <c:v>3.0</c:v>
                </c:pt>
                <c:pt idx="42">
                  <c:v>3.0</c:v>
                </c:pt>
                <c:pt idx="43">
                  <c:v>3.0</c:v>
                </c:pt>
                <c:pt idx="44">
                  <c:v>3.0</c:v>
                </c:pt>
                <c:pt idx="45">
                  <c:v>3.0</c:v>
                </c:pt>
                <c:pt idx="46">
                  <c:v>3.0</c:v>
                </c:pt>
                <c:pt idx="47">
                  <c:v>4.0</c:v>
                </c:pt>
                <c:pt idx="48">
                  <c:v>4.0</c:v>
                </c:pt>
                <c:pt idx="49">
                  <c:v>4.0</c:v>
                </c:pt>
                <c:pt idx="50">
                  <c:v>4.0</c:v>
                </c:pt>
                <c:pt idx="51">
                  <c:v>4.0</c:v>
                </c:pt>
                <c:pt idx="52">
                  <c:v>4.0</c:v>
                </c:pt>
                <c:pt idx="53">
                  <c:v>5.0</c:v>
                </c:pt>
                <c:pt idx="54">
                  <c:v>5.0</c:v>
                </c:pt>
                <c:pt idx="55">
                  <c:v>5.0</c:v>
                </c:pt>
                <c:pt idx="56">
                  <c:v>5.0</c:v>
                </c:pt>
                <c:pt idx="57">
                  <c:v>6.0</c:v>
                </c:pt>
                <c:pt idx="58">
                  <c:v>6.0</c:v>
                </c:pt>
                <c:pt idx="59">
                  <c:v>6.0</c:v>
                </c:pt>
                <c:pt idx="60">
                  <c:v>6.0</c:v>
                </c:pt>
                <c:pt idx="61">
                  <c:v>6.0</c:v>
                </c:pt>
                <c:pt idx="62">
                  <c:v>7.0</c:v>
                </c:pt>
                <c:pt idx="63">
                  <c:v>7.0</c:v>
                </c:pt>
                <c:pt idx="64">
                  <c:v>7.0</c:v>
                </c:pt>
                <c:pt idx="65">
                  <c:v>7.0</c:v>
                </c:pt>
                <c:pt idx="66">
                  <c:v>8.0</c:v>
                </c:pt>
                <c:pt idx="67">
                  <c:v>8.0</c:v>
                </c:pt>
                <c:pt idx="68">
                  <c:v>8.0</c:v>
                </c:pt>
                <c:pt idx="69">
                  <c:v>9.0</c:v>
                </c:pt>
                <c:pt idx="70">
                  <c:v>9.0</c:v>
                </c:pt>
                <c:pt idx="71">
                  <c:v>9.0</c:v>
                </c:pt>
                <c:pt idx="72">
                  <c:v>10.0</c:v>
                </c:pt>
                <c:pt idx="73">
                  <c:v>10.0</c:v>
                </c:pt>
                <c:pt idx="74">
                  <c:v>10.0</c:v>
                </c:pt>
                <c:pt idx="75">
                  <c:v>10.0</c:v>
                </c:pt>
                <c:pt idx="76">
                  <c:v>11.0</c:v>
                </c:pt>
                <c:pt idx="77">
                  <c:v>11.0</c:v>
                </c:pt>
                <c:pt idx="78">
                  <c:v>12.0</c:v>
                </c:pt>
                <c:pt idx="79">
                  <c:v>12.0</c:v>
                </c:pt>
                <c:pt idx="80">
                  <c:v>12.0</c:v>
                </c:pt>
                <c:pt idx="81">
                  <c:v>13.0</c:v>
                </c:pt>
                <c:pt idx="82">
                  <c:v>13.0</c:v>
                </c:pt>
                <c:pt idx="83">
                  <c:v>13.0</c:v>
                </c:pt>
                <c:pt idx="84">
                  <c:v>14.0</c:v>
                </c:pt>
                <c:pt idx="85">
                  <c:v>14.0</c:v>
                </c:pt>
                <c:pt idx="86">
                  <c:v>15.0</c:v>
                </c:pt>
                <c:pt idx="87">
                  <c:v>15.0</c:v>
                </c:pt>
                <c:pt idx="88">
                  <c:v>15.0</c:v>
                </c:pt>
                <c:pt idx="89">
                  <c:v>16.0</c:v>
                </c:pt>
                <c:pt idx="90">
                  <c:v>16.0</c:v>
                </c:pt>
                <c:pt idx="91">
                  <c:v>17.0</c:v>
                </c:pt>
                <c:pt idx="92">
                  <c:v>17.0</c:v>
                </c:pt>
                <c:pt idx="93">
                  <c:v>18.0</c:v>
                </c:pt>
                <c:pt idx="94">
                  <c:v>18.0</c:v>
                </c:pt>
                <c:pt idx="95">
                  <c:v>19.0</c:v>
                </c:pt>
                <c:pt idx="96">
                  <c:v>19.0</c:v>
                </c:pt>
                <c:pt idx="97">
                  <c:v>20.0</c:v>
                </c:pt>
                <c:pt idx="98">
                  <c:v>20.0</c:v>
                </c:pt>
                <c:pt idx="99">
                  <c:v>20.0</c:v>
                </c:pt>
                <c:pt idx="100">
                  <c:v>21.0</c:v>
                </c:pt>
                <c:pt idx="101">
                  <c:v>22.0</c:v>
                </c:pt>
                <c:pt idx="102">
                  <c:v>22.0</c:v>
                </c:pt>
                <c:pt idx="103">
                  <c:v>23.0</c:v>
                </c:pt>
                <c:pt idx="104">
                  <c:v>23.0</c:v>
                </c:pt>
                <c:pt idx="105">
                  <c:v>24.0</c:v>
                </c:pt>
                <c:pt idx="106">
                  <c:v>24.0</c:v>
                </c:pt>
                <c:pt idx="107">
                  <c:v>25.0</c:v>
                </c:pt>
                <c:pt idx="108">
                  <c:v>25.0</c:v>
                </c:pt>
                <c:pt idx="109">
                  <c:v>26.0</c:v>
                </c:pt>
                <c:pt idx="110">
                  <c:v>27.0</c:v>
                </c:pt>
                <c:pt idx="111">
                  <c:v>27.0</c:v>
                </c:pt>
                <c:pt idx="112">
                  <c:v>28.0</c:v>
                </c:pt>
                <c:pt idx="113">
                  <c:v>28.0</c:v>
                </c:pt>
                <c:pt idx="114">
                  <c:v>29.0</c:v>
                </c:pt>
                <c:pt idx="115">
                  <c:v>30.0</c:v>
                </c:pt>
                <c:pt idx="116">
                  <c:v>30.0</c:v>
                </c:pt>
                <c:pt idx="117">
                  <c:v>31.0</c:v>
                </c:pt>
                <c:pt idx="118">
                  <c:v>32.0</c:v>
                </c:pt>
                <c:pt idx="119">
                  <c:v>32.0</c:v>
                </c:pt>
                <c:pt idx="120">
                  <c:v>33.0</c:v>
                </c:pt>
                <c:pt idx="121">
                  <c:v>34.0</c:v>
                </c:pt>
                <c:pt idx="122">
                  <c:v>34.0</c:v>
                </c:pt>
                <c:pt idx="123">
                  <c:v>35.0</c:v>
                </c:pt>
                <c:pt idx="124">
                  <c:v>36.0</c:v>
                </c:pt>
                <c:pt idx="125">
                  <c:v>36.0</c:v>
                </c:pt>
                <c:pt idx="126">
                  <c:v>37.0</c:v>
                </c:pt>
                <c:pt idx="127">
                  <c:v>38.0</c:v>
                </c:pt>
                <c:pt idx="128">
                  <c:v>39.0</c:v>
                </c:pt>
                <c:pt idx="129">
                  <c:v>39.0</c:v>
                </c:pt>
                <c:pt idx="130">
                  <c:v>40.0</c:v>
                </c:pt>
                <c:pt idx="131">
                  <c:v>41.0</c:v>
                </c:pt>
                <c:pt idx="132">
                  <c:v>42.0</c:v>
                </c:pt>
                <c:pt idx="133">
                  <c:v>42.0</c:v>
                </c:pt>
                <c:pt idx="134">
                  <c:v>43.0</c:v>
                </c:pt>
                <c:pt idx="135">
                  <c:v>44.0</c:v>
                </c:pt>
                <c:pt idx="136">
                  <c:v>45.0</c:v>
                </c:pt>
                <c:pt idx="137">
                  <c:v>46.0</c:v>
                </c:pt>
                <c:pt idx="138">
                  <c:v>46.0</c:v>
                </c:pt>
                <c:pt idx="139">
                  <c:v>47.0</c:v>
                </c:pt>
                <c:pt idx="140">
                  <c:v>48.0</c:v>
                </c:pt>
                <c:pt idx="141">
                  <c:v>49.0</c:v>
                </c:pt>
                <c:pt idx="142">
                  <c:v>50.0</c:v>
                </c:pt>
                <c:pt idx="143">
                  <c:v>51.0</c:v>
                </c:pt>
                <c:pt idx="144">
                  <c:v>52.0</c:v>
                </c:pt>
                <c:pt idx="145">
                  <c:v>52.0</c:v>
                </c:pt>
                <c:pt idx="146">
                  <c:v>53.0</c:v>
                </c:pt>
                <c:pt idx="147">
                  <c:v>54.0</c:v>
                </c:pt>
                <c:pt idx="148">
                  <c:v>55.0</c:v>
                </c:pt>
                <c:pt idx="149">
                  <c:v>56.0</c:v>
                </c:pt>
                <c:pt idx="150">
                  <c:v>57.0</c:v>
                </c:pt>
                <c:pt idx="151">
                  <c:v>58.0</c:v>
                </c:pt>
                <c:pt idx="152">
                  <c:v>59.0</c:v>
                </c:pt>
                <c:pt idx="153">
                  <c:v>60.0</c:v>
                </c:pt>
                <c:pt idx="154">
                  <c:v>61.0</c:v>
                </c:pt>
                <c:pt idx="155">
                  <c:v>62.0</c:v>
                </c:pt>
                <c:pt idx="156">
                  <c:v>63.0</c:v>
                </c:pt>
                <c:pt idx="157">
                  <c:v>64.0</c:v>
                </c:pt>
                <c:pt idx="158">
                  <c:v>65.0</c:v>
                </c:pt>
                <c:pt idx="159">
                  <c:v>66.0</c:v>
                </c:pt>
                <c:pt idx="160">
                  <c:v>67.0</c:v>
                </c:pt>
                <c:pt idx="161">
                  <c:v>68.0</c:v>
                </c:pt>
                <c:pt idx="162">
                  <c:v>69.0</c:v>
                </c:pt>
                <c:pt idx="163">
                  <c:v>70.0</c:v>
                </c:pt>
                <c:pt idx="164">
                  <c:v>71.0</c:v>
                </c:pt>
                <c:pt idx="165">
                  <c:v>72.0</c:v>
                </c:pt>
                <c:pt idx="166">
                  <c:v>73.0</c:v>
                </c:pt>
                <c:pt idx="167">
                  <c:v>74.0</c:v>
                </c:pt>
                <c:pt idx="168">
                  <c:v>76.0</c:v>
                </c:pt>
                <c:pt idx="169">
                  <c:v>77.0</c:v>
                </c:pt>
                <c:pt idx="170">
                  <c:v>78.0</c:v>
                </c:pt>
                <c:pt idx="171">
                  <c:v>79.0</c:v>
                </c:pt>
                <c:pt idx="172">
                  <c:v>80.0</c:v>
                </c:pt>
                <c:pt idx="173">
                  <c:v>81.0</c:v>
                </c:pt>
                <c:pt idx="174">
                  <c:v>82.0</c:v>
                </c:pt>
                <c:pt idx="175">
                  <c:v>84.0</c:v>
                </c:pt>
                <c:pt idx="176">
                  <c:v>85.0</c:v>
                </c:pt>
                <c:pt idx="177">
                  <c:v>86.0</c:v>
                </c:pt>
                <c:pt idx="178">
                  <c:v>87.0</c:v>
                </c:pt>
                <c:pt idx="179">
                  <c:v>88.0</c:v>
                </c:pt>
                <c:pt idx="180">
                  <c:v>90.0</c:v>
                </c:pt>
                <c:pt idx="181">
                  <c:v>91.0</c:v>
                </c:pt>
                <c:pt idx="182">
                  <c:v>92.0</c:v>
                </c:pt>
                <c:pt idx="183">
                  <c:v>93.0</c:v>
                </c:pt>
                <c:pt idx="184">
                  <c:v>95.0</c:v>
                </c:pt>
                <c:pt idx="185">
                  <c:v>96.0</c:v>
                </c:pt>
                <c:pt idx="186">
                  <c:v>97.0</c:v>
                </c:pt>
                <c:pt idx="187">
                  <c:v>99.0</c:v>
                </c:pt>
                <c:pt idx="188">
                  <c:v>100.0</c:v>
                </c:pt>
                <c:pt idx="189">
                  <c:v>101.0</c:v>
                </c:pt>
                <c:pt idx="190">
                  <c:v>103.0</c:v>
                </c:pt>
                <c:pt idx="191">
                  <c:v>104.0</c:v>
                </c:pt>
                <c:pt idx="192">
                  <c:v>105.0</c:v>
                </c:pt>
                <c:pt idx="193">
                  <c:v>107.0</c:v>
                </c:pt>
                <c:pt idx="194">
                  <c:v>108.0</c:v>
                </c:pt>
                <c:pt idx="195">
                  <c:v>109.0</c:v>
                </c:pt>
                <c:pt idx="196">
                  <c:v>111.0</c:v>
                </c:pt>
                <c:pt idx="197">
                  <c:v>112.0</c:v>
                </c:pt>
                <c:pt idx="198">
                  <c:v>114.0</c:v>
                </c:pt>
                <c:pt idx="199">
                  <c:v>115.0</c:v>
                </c:pt>
              </c:numCache>
            </c:numRef>
          </c:val>
          <c:smooth val="0"/>
        </c:ser>
        <c:dLbls>
          <c:showLegendKey val="0"/>
          <c:showVal val="0"/>
          <c:showCatName val="0"/>
          <c:showSerName val="0"/>
          <c:showPercent val="0"/>
          <c:showBubbleSize val="0"/>
        </c:dLbls>
        <c:marker val="1"/>
        <c:smooth val="0"/>
        <c:axId val="2134788216"/>
        <c:axId val="2134793640"/>
      </c:lineChart>
      <c:catAx>
        <c:axId val="2134788216"/>
        <c:scaling>
          <c:orientation val="minMax"/>
        </c:scaling>
        <c:delete val="0"/>
        <c:axPos val="b"/>
        <c:title>
          <c:tx>
            <c:rich>
              <a:bodyPr/>
              <a:lstStyle/>
              <a:p>
                <a:pPr>
                  <a:defRPr/>
                </a:pPr>
                <a:r>
                  <a:rPr lang="en-US"/>
                  <a:t>Hero Level</a:t>
                </a:r>
              </a:p>
            </c:rich>
          </c:tx>
          <c:overlay val="0"/>
        </c:title>
        <c:majorTickMark val="out"/>
        <c:minorTickMark val="none"/>
        <c:tickLblPos val="nextTo"/>
        <c:crossAx val="2134793640"/>
        <c:crosses val="autoZero"/>
        <c:auto val="1"/>
        <c:lblAlgn val="ctr"/>
        <c:lblOffset val="100"/>
        <c:tickLblSkip val="10"/>
        <c:tickMarkSkip val="10"/>
        <c:noMultiLvlLbl val="0"/>
      </c:catAx>
      <c:valAx>
        <c:axId val="2134793640"/>
        <c:scaling>
          <c:orientation val="minMax"/>
          <c:max val="150.0"/>
          <c:min val="0.0"/>
        </c:scaling>
        <c:delete val="0"/>
        <c:axPos val="l"/>
        <c:majorGridlines/>
        <c:title>
          <c:tx>
            <c:rich>
              <a:bodyPr rot="-5400000" vert="horz"/>
              <a:lstStyle/>
              <a:p>
                <a:pPr>
                  <a:defRPr/>
                </a:pPr>
                <a:r>
                  <a:rPr lang="en-US"/>
                  <a:t>Enhance</a:t>
                </a:r>
                <a:r>
                  <a:rPr lang="en-US" baseline="0"/>
                  <a:t> Heroes Neede</a:t>
                </a:r>
                <a:endParaRPr lang="en-US"/>
              </a:p>
            </c:rich>
          </c:tx>
          <c:overlay val="0"/>
        </c:title>
        <c:numFmt formatCode="_-* #,##0_-;\-* #,##0_-;_-* &quot;-&quot;??_-;_-@_-" sourceLinked="1"/>
        <c:majorTickMark val="out"/>
        <c:minorTickMark val="none"/>
        <c:tickLblPos val="nextTo"/>
        <c:crossAx val="2134788216"/>
        <c:crosses val="autoZero"/>
        <c:crossBetween val="between"/>
        <c:minorUnit val="20.0"/>
      </c:valAx>
    </c:plotArea>
    <c:legend>
      <c:legendPos val="r"/>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21</xdr:col>
      <xdr:colOff>1771650</xdr:colOff>
      <xdr:row>47</xdr:row>
      <xdr:rowOff>50800</xdr:rowOff>
    </xdr:from>
    <xdr:to>
      <xdr:col>29</xdr:col>
      <xdr:colOff>711200</xdr:colOff>
      <xdr:row>74</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1765300</xdr:colOff>
      <xdr:row>74</xdr:row>
      <xdr:rowOff>88900</xdr:rowOff>
    </xdr:from>
    <xdr:to>
      <xdr:col>25</xdr:col>
      <xdr:colOff>812800</xdr:colOff>
      <xdr:row>103</xdr:row>
      <xdr:rowOff>114300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101600</xdr:colOff>
      <xdr:row>74</xdr:row>
      <xdr:rowOff>101600</xdr:rowOff>
    </xdr:from>
    <xdr:to>
      <xdr:col>31</xdr:col>
      <xdr:colOff>304800</xdr:colOff>
      <xdr:row>103</xdr:row>
      <xdr:rowOff>127000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57150</xdr:colOff>
      <xdr:row>48</xdr:row>
      <xdr:rowOff>0</xdr:rowOff>
    </xdr:from>
    <xdr:to>
      <xdr:col>17</xdr:col>
      <xdr:colOff>660400</xdr:colOff>
      <xdr:row>74</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63500</xdr:colOff>
      <xdr:row>47</xdr:row>
      <xdr:rowOff>50800</xdr:rowOff>
    </xdr:from>
    <xdr:to>
      <xdr:col>21</xdr:col>
      <xdr:colOff>1727200</xdr:colOff>
      <xdr:row>103</xdr:row>
      <xdr:rowOff>101600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311150</xdr:colOff>
      <xdr:row>29</xdr:row>
      <xdr:rowOff>190500</xdr:rowOff>
    </xdr:from>
    <xdr:to>
      <xdr:col>27</xdr:col>
      <xdr:colOff>38100</xdr:colOff>
      <xdr:row>77</xdr:row>
      <xdr:rowOff>152400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298450</xdr:colOff>
      <xdr:row>13</xdr:row>
      <xdr:rowOff>88900</xdr:rowOff>
    </xdr:from>
    <xdr:to>
      <xdr:col>27</xdr:col>
      <xdr:colOff>38100</xdr:colOff>
      <xdr:row>29</xdr:row>
      <xdr:rowOff>63500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95250</xdr:colOff>
      <xdr:row>13</xdr:row>
      <xdr:rowOff>50800</xdr:rowOff>
    </xdr:from>
    <xdr:to>
      <xdr:col>40</xdr:col>
      <xdr:colOff>76200</xdr:colOff>
      <xdr:row>29</xdr:row>
      <xdr:rowOff>38100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Hidde" refreshedDate="42398.797332754628" createdVersion="4" refreshedVersion="4" minRefreshableVersion="3" recordCount="201">
  <cacheSource type="worksheet">
    <worksheetSource ref="A1:Q202" sheet="_REF Hero Spec"/>
  </cacheSource>
  <cacheFields count="17">
    <cacheField name="Name" numFmtId="0">
      <sharedItems/>
    </cacheField>
    <cacheField name="Affinity" numFmtId="0">
      <sharedItems/>
    </cacheField>
    <cacheField name="Gender" numFmtId="0">
      <sharedItems/>
    </cacheField>
    <cacheField name="Species" numFmtId="0">
      <sharedItems/>
    </cacheField>
    <cacheField name="Type" numFmtId="0">
      <sharedItems/>
    </cacheField>
    <cacheField name="Type Val" numFmtId="0">
      <sharedItems containsSemiMixedTypes="0" containsString="0" containsNumber="1" containsInteger="1" minValue="1" maxValue="7"/>
    </cacheField>
    <cacheField name="Series" numFmtId="0">
      <sharedItems/>
    </cacheField>
    <cacheField name="Rarity Tier" numFmtId="0">
      <sharedItems containsSemiMixedTypes="0" containsString="0" containsNumber="1" containsInteger="1" minValue="1" maxValue="6"/>
    </cacheField>
    <cacheField name="Evo Tier" numFmtId="0">
      <sharedItems containsSemiMixedTypes="0" containsString="0" containsNumber="1" containsInteger="1" minValue="1" maxValue="4" count="4">
        <n v="1"/>
        <n v="2"/>
        <n v="3"/>
        <n v="4"/>
      </sharedItems>
    </cacheField>
    <cacheField name="Family" numFmtId="0">
      <sharedItems count="21">
        <s v="AdventurerR1"/>
        <s v="MageR1"/>
        <s v="PriestR1"/>
        <s v="SoldierR1"/>
        <s v="AdventurerR2"/>
        <s v="CreatureR2"/>
        <s v="MageR2"/>
        <s v="SoldierR2"/>
        <s v="CreatureR3"/>
        <s v="DragonR3"/>
        <s v="EnhanceR2"/>
        <s v="EnhanceR3"/>
        <s v="MageR3"/>
        <s v="SoldierR3"/>
        <s v="CreatureR4"/>
        <s v="DragonR4"/>
        <s v="FamiliarR4"/>
        <s v="PriestR4"/>
        <s v="SoldierR5"/>
        <s v="MageR6"/>
        <s v="CreatureR1"/>
      </sharedItems>
    </cacheField>
    <cacheField name="Hero ID" numFmtId="0">
      <sharedItems/>
    </cacheField>
    <cacheField name="Base Rarity" numFmtId="0">
      <sharedItems containsSemiMixedTypes="0" containsString="0" containsNumber="1" containsInteger="1" minValue="1" maxValue="6" count="6">
        <n v="1"/>
        <n v="2"/>
        <n v="3"/>
        <n v="4"/>
        <n v="5"/>
        <n v="6"/>
      </sharedItems>
    </cacheField>
    <cacheField name="Max Rarity" numFmtId="0">
      <sharedItems containsSemiMixedTypes="0" containsString="0" containsNumber="1" containsInteger="1" minValue="2" maxValue="6"/>
    </cacheField>
    <cacheField name="LaunchTiming" numFmtId="0">
      <sharedItems count="2">
        <s v="2.PostLaunch"/>
        <s v="1.SoftLaunch"/>
      </sharedItems>
    </cacheField>
    <cacheField name="Size" numFmtId="0">
      <sharedItems containsSemiMixedTypes="0" containsString="0" containsNumber="1" containsInteger="1" minValue="1" maxValue="3"/>
    </cacheField>
    <cacheField name="1" numFmtId="0">
      <sharedItems containsNonDate="0" containsString="0" containsBlank="1"/>
    </cacheField>
    <cacheField name="OLD Hero ID"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Hidde" refreshedDate="42398.797456134256" createdVersion="4" refreshedVersion="4" minRefreshableVersion="3" recordCount="202">
  <cacheSource type="worksheet">
    <worksheetSource ref="A1:N1048576" sheet="_REF Hero Spec"/>
  </cacheSource>
  <cacheFields count="14">
    <cacheField name="Name" numFmtId="0">
      <sharedItems containsBlank="1"/>
    </cacheField>
    <cacheField name="Affinity" numFmtId="0">
      <sharedItems containsBlank="1" count="6">
        <s v="Dark"/>
        <s v="Earth"/>
        <s v="Fire"/>
        <s v="Light"/>
        <s v="Water"/>
        <m/>
      </sharedItems>
    </cacheField>
    <cacheField name="Gender" numFmtId="0">
      <sharedItems containsBlank="1"/>
    </cacheField>
    <cacheField name="Species" numFmtId="0">
      <sharedItems containsBlank="1"/>
    </cacheField>
    <cacheField name="Type" numFmtId="0">
      <sharedItems containsBlank="1"/>
    </cacheField>
    <cacheField name="Type Val" numFmtId="0">
      <sharedItems containsString="0" containsBlank="1" containsNumber="1" containsInteger="1" minValue="1" maxValue="7"/>
    </cacheField>
    <cacheField name="Series" numFmtId="0">
      <sharedItems containsBlank="1"/>
    </cacheField>
    <cacheField name="Rarity Tier" numFmtId="0">
      <sharedItems containsString="0" containsBlank="1" containsNumber="1" containsInteger="1" minValue="0" maxValue="6" count="8">
        <n v="1"/>
        <n v="2"/>
        <n v="3"/>
        <n v="4"/>
        <n v="5"/>
        <n v="6"/>
        <m/>
        <n v="0" u="1"/>
      </sharedItems>
    </cacheField>
    <cacheField name="Evo Tier" numFmtId="0">
      <sharedItems containsString="0" containsBlank="1" containsNumber="1" containsInteger="1" minValue="1" maxValue="4" count="5">
        <n v="1"/>
        <n v="2"/>
        <n v="3"/>
        <n v="4"/>
        <m/>
      </sharedItems>
    </cacheField>
    <cacheField name="Family" numFmtId="0">
      <sharedItems containsBlank="1" count="23">
        <s v="AdventurerR1"/>
        <s v="MageR1"/>
        <s v="PriestR1"/>
        <s v="SoldierR1"/>
        <s v="AdventurerR2"/>
        <s v="CreatureR2"/>
        <s v="MageR2"/>
        <s v="SoldierR2"/>
        <s v="CreatureR3"/>
        <s v="DragonR3"/>
        <s v="EnhanceR2"/>
        <s v="EnhanceR3"/>
        <s v="MageR3"/>
        <s v="SoldierR3"/>
        <s v="CreatureR4"/>
        <s v="DragonR4"/>
        <s v="FamiliarR4"/>
        <s v="PriestR4"/>
        <s v="SoldierR5"/>
        <s v="MageR6"/>
        <s v="CreatureR1"/>
        <m/>
        <s v="SoldierR4" u="1"/>
      </sharedItems>
    </cacheField>
    <cacheField name="Hero ID" numFmtId="0">
      <sharedItems containsBlank="1"/>
    </cacheField>
    <cacheField name="Base Rarity" numFmtId="0">
      <sharedItems containsString="0" containsBlank="1" containsNumber="1" containsInteger="1" minValue="1" maxValue="6" count="7">
        <n v="1"/>
        <n v="2"/>
        <n v="3"/>
        <n v="4"/>
        <n v="5"/>
        <n v="6"/>
        <m/>
      </sharedItems>
    </cacheField>
    <cacheField name="Max Rarity" numFmtId="0">
      <sharedItems containsString="0" containsBlank="1" containsNumber="1" containsInteger="1" minValue="2" maxValue="6"/>
    </cacheField>
    <cacheField name="LaunchTiming" numFmtId="0">
      <sharedItems containsBlank="1" count="3">
        <s v="2.PostLaunch"/>
        <s v="1.SoftLaunch"/>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1">
  <r>
    <s v="Karheln Thief"/>
    <s v="Dark"/>
    <s v="Male"/>
    <s v="Human"/>
    <s v="Adventurer"/>
    <n v="2"/>
    <s v="Scavenger"/>
    <n v="1"/>
    <x v="0"/>
    <x v="0"/>
    <s v="r1_Dark_Scavenger_e1"/>
    <x v="0"/>
    <n v="2"/>
    <x v="0"/>
    <n v="1"/>
    <m/>
    <s v="r1_Dark_Scavenger_e1"/>
  </r>
  <r>
    <s v="Karheln Scavenger"/>
    <s v="Dark"/>
    <s v="Male"/>
    <s v="Human"/>
    <s v="Adventurer"/>
    <n v="2"/>
    <s v="Scavenger"/>
    <n v="2"/>
    <x v="1"/>
    <x v="0"/>
    <s v="r1_Dark_Scavenger_e2"/>
    <x v="0"/>
    <n v="2"/>
    <x v="0"/>
    <n v="1"/>
    <m/>
    <s v="r1_Dark_Scavenger_e2"/>
  </r>
  <r>
    <s v="Yoran Nomad"/>
    <s v="Earth"/>
    <s v="Female"/>
    <s v="Human"/>
    <s v="Adventurer"/>
    <n v="2"/>
    <s v="Bedouin"/>
    <n v="1"/>
    <x v="0"/>
    <x v="0"/>
    <s v="r1_Earth_Bedouin_e1"/>
    <x v="0"/>
    <n v="2"/>
    <x v="1"/>
    <n v="1"/>
    <m/>
    <s v="r1_Earth_Bedouin_e1"/>
  </r>
  <r>
    <s v="Yoran Rogue"/>
    <s v="Earth"/>
    <s v="Female"/>
    <s v="Human"/>
    <s v="Adventurer"/>
    <n v="2"/>
    <s v="Bedouin"/>
    <n v="2"/>
    <x v="1"/>
    <x v="0"/>
    <s v="r1_Earth_Bedouin_e2"/>
    <x v="0"/>
    <n v="2"/>
    <x v="1"/>
    <n v="1"/>
    <m/>
    <s v="r1_Earth_Bedouin_e2"/>
  </r>
  <r>
    <s v="Arkenhold Stalker"/>
    <s v="Fire"/>
    <s v="Female"/>
    <s v="Human"/>
    <s v="Adventurer"/>
    <n v="2"/>
    <s v="Huntress"/>
    <n v="1"/>
    <x v="0"/>
    <x v="0"/>
    <s v="r1_Fire_Huntress_e1"/>
    <x v="0"/>
    <n v="2"/>
    <x v="0"/>
    <n v="1"/>
    <m/>
    <s v="r1_Fire_Huntress_e1"/>
  </r>
  <r>
    <s v="Arkenhold Huntress"/>
    <s v="Fire"/>
    <s v="Female"/>
    <s v="Human"/>
    <s v="Adventurer"/>
    <n v="2"/>
    <s v="Huntress"/>
    <n v="2"/>
    <x v="1"/>
    <x v="0"/>
    <s v="r1_Fire_Huntress_e2"/>
    <x v="0"/>
    <n v="2"/>
    <x v="0"/>
    <n v="1"/>
    <m/>
    <s v="r1_Fire_Huntress_e2"/>
  </r>
  <r>
    <s v="Shadowlight Pilgrim"/>
    <s v="Light"/>
    <s v="Female"/>
    <s v="Dren"/>
    <s v="Adventurer"/>
    <n v="2"/>
    <s v="Pilgrim"/>
    <n v="1"/>
    <x v="0"/>
    <x v="0"/>
    <s v="r1_Light_Pilgrim_e1"/>
    <x v="0"/>
    <n v="2"/>
    <x v="1"/>
    <n v="1"/>
    <m/>
    <s v="r1_Light_Pilgrim_e1"/>
  </r>
  <r>
    <s v="Shadowlight Herald"/>
    <s v="Light"/>
    <s v="Female"/>
    <s v="Dren"/>
    <s v="Adventurer"/>
    <n v="2"/>
    <s v="Pilgrim"/>
    <n v="2"/>
    <x v="1"/>
    <x v="0"/>
    <s v="r1_Light_Pilgrim_e2"/>
    <x v="0"/>
    <n v="2"/>
    <x v="1"/>
    <n v="1"/>
    <m/>
    <s v="r1_Light_Pilgrim_e2"/>
  </r>
  <r>
    <s v="Sharhein Clansman"/>
    <s v="Water"/>
    <s v="Male"/>
    <s v="Human"/>
    <s v="Adventurer"/>
    <n v="2"/>
    <s v="Pirate"/>
    <n v="1"/>
    <x v="0"/>
    <x v="0"/>
    <s v="r1_Water_Pirate_e1"/>
    <x v="0"/>
    <n v="2"/>
    <x v="1"/>
    <n v="1"/>
    <m/>
    <s v="r1_Water_Pirate_e1"/>
  </r>
  <r>
    <s v="Sharhein Raider"/>
    <s v="Water"/>
    <s v="Male"/>
    <s v="Human"/>
    <s v="Adventurer"/>
    <n v="2"/>
    <s v="Pirate"/>
    <n v="2"/>
    <x v="1"/>
    <x v="0"/>
    <s v="r1_Water_Pirate_e2"/>
    <x v="0"/>
    <n v="2"/>
    <x v="1"/>
    <n v="1"/>
    <m/>
    <s v="r1_Water_Pirate_e2"/>
  </r>
  <r>
    <s v="Longnight Devotee"/>
    <s v="Dark"/>
    <s v="Male"/>
    <s v="Spirit"/>
    <s v="Mage"/>
    <n v="5"/>
    <s v="SoulGuardian"/>
    <n v="1"/>
    <x v="0"/>
    <x v="1"/>
    <s v="r1_Dark_SoulGuardian_e1"/>
    <x v="0"/>
    <n v="3"/>
    <x v="1"/>
    <n v="2"/>
    <m/>
    <s v="r1_Dark_SoulGuardian_e1"/>
  </r>
  <r>
    <s v="Longnight Disciple"/>
    <s v="Dark"/>
    <s v="Male"/>
    <s v="Spirit"/>
    <s v="Mage"/>
    <n v="5"/>
    <s v="SoulGuardian"/>
    <n v="2"/>
    <x v="1"/>
    <x v="1"/>
    <s v="r1_Dark_SoulGuardian_e2"/>
    <x v="0"/>
    <n v="3"/>
    <x v="1"/>
    <n v="2"/>
    <m/>
    <s v="r1_Dark_SoulGuardian_e2"/>
  </r>
  <r>
    <s v="Longnight Prophet"/>
    <s v="Dark"/>
    <s v="Male"/>
    <s v="Spirit"/>
    <s v="Mage"/>
    <n v="5"/>
    <s v="SoulGuardian"/>
    <n v="3"/>
    <x v="2"/>
    <x v="1"/>
    <s v="r1_Dark_SoulGuardian_e3"/>
    <x v="0"/>
    <n v="3"/>
    <x v="1"/>
    <n v="2"/>
    <m/>
    <s v="r1_Dark_SoulGuardian_e3"/>
  </r>
  <r>
    <s v="Deepmoss Runaway"/>
    <s v="Earth"/>
    <s v="Female"/>
    <s v="Human"/>
    <s v="Mage"/>
    <n v="5"/>
    <s v="Enchantress"/>
    <n v="1"/>
    <x v="0"/>
    <x v="1"/>
    <s v="r1_Earth_Enchantress_e1"/>
    <x v="0"/>
    <n v="3"/>
    <x v="1"/>
    <n v="1"/>
    <m/>
    <s v="r1_Earth_Enchantress_e1"/>
  </r>
  <r>
    <s v="Deepmoss Orphan"/>
    <s v="Earth"/>
    <s v="Female"/>
    <s v="Human"/>
    <s v="Mage"/>
    <n v="5"/>
    <s v="Enchantress"/>
    <n v="2"/>
    <x v="1"/>
    <x v="1"/>
    <s v="r1_Earth_Enchantress_e2"/>
    <x v="0"/>
    <n v="3"/>
    <x v="1"/>
    <n v="1"/>
    <m/>
    <s v="r1_Earth_Enchantress_e2"/>
  </r>
  <r>
    <s v="Deepmoss Disciple"/>
    <s v="Earth"/>
    <s v="Female"/>
    <s v="Human"/>
    <s v="Mage"/>
    <n v="5"/>
    <s v="Enchantress"/>
    <n v="3"/>
    <x v="2"/>
    <x v="1"/>
    <s v="r1_Earth_Enchantress_e3"/>
    <x v="0"/>
    <n v="3"/>
    <x v="1"/>
    <n v="1"/>
    <m/>
    <s v="r1_Earth_Enchantress_e3"/>
  </r>
  <r>
    <s v="Flamebound Daughter"/>
    <s v="Fire"/>
    <s v="Female"/>
    <s v="Human"/>
    <s v="Mage"/>
    <n v="5"/>
    <s v="Sorceress"/>
    <n v="1"/>
    <x v="0"/>
    <x v="1"/>
    <s v="r1_Fire_Sorceress_e1"/>
    <x v="0"/>
    <n v="3"/>
    <x v="0"/>
    <n v="1"/>
    <m/>
    <s v="r1_Fire_Sorceress_e1"/>
  </r>
  <r>
    <s v="Flamebound Maiden"/>
    <s v="Fire"/>
    <s v="Female"/>
    <s v="Human"/>
    <s v="Mage"/>
    <n v="5"/>
    <s v="Sorceress"/>
    <n v="2"/>
    <x v="1"/>
    <x v="1"/>
    <s v="r1_Fire_Sorceress_e2"/>
    <x v="0"/>
    <n v="3"/>
    <x v="0"/>
    <n v="1"/>
    <m/>
    <s v="r1_Fire_Sorceress_e2"/>
  </r>
  <r>
    <s v="Flamebound Mistress"/>
    <s v="Fire"/>
    <s v="Female"/>
    <s v="Human"/>
    <s v="Mage"/>
    <n v="5"/>
    <s v="Sorceress"/>
    <n v="3"/>
    <x v="2"/>
    <x v="1"/>
    <s v="r1_Fire_Sorceress_e3"/>
    <x v="0"/>
    <n v="3"/>
    <x v="0"/>
    <n v="1"/>
    <m/>
    <s v="r1_Fire_Sorceress_e3"/>
  </r>
  <r>
    <s v="Shadowlight Psychic"/>
    <s v="Light"/>
    <s v="Female"/>
    <s v="Dren"/>
    <s v="Mage"/>
    <n v="5"/>
    <s v="Telepath"/>
    <n v="1"/>
    <x v="0"/>
    <x v="1"/>
    <s v="r1_Light_Telepath_e1"/>
    <x v="0"/>
    <n v="3"/>
    <x v="0"/>
    <n v="1"/>
    <m/>
    <s v="r1_Light_Telepath_e1"/>
  </r>
  <r>
    <s v="Shadowlight Psionic"/>
    <s v="Light"/>
    <s v="Female"/>
    <s v="Dren"/>
    <s v="Mage"/>
    <n v="5"/>
    <s v="Telepath"/>
    <n v="2"/>
    <x v="1"/>
    <x v="1"/>
    <s v="r1_Light_Telepath_e2"/>
    <x v="0"/>
    <n v="3"/>
    <x v="0"/>
    <n v="1"/>
    <m/>
    <s v="r1_Light_Telepath_e2"/>
  </r>
  <r>
    <s v="Shadowlight Kinetic"/>
    <s v="Light"/>
    <s v="Female"/>
    <s v="Dren"/>
    <s v="Mage"/>
    <n v="5"/>
    <s v="Telepath"/>
    <n v="3"/>
    <x v="2"/>
    <x v="1"/>
    <s v="r1_Light_Telepath_e3"/>
    <x v="0"/>
    <n v="3"/>
    <x v="0"/>
    <n v="1"/>
    <m/>
    <s v="r1_Light_Telepath_e3"/>
  </r>
  <r>
    <s v="Frostvein Cultist"/>
    <s v="Water"/>
    <s v="Male"/>
    <s v="Human"/>
    <s v="Mage"/>
    <n v="5"/>
    <s v="Mage"/>
    <n v="1"/>
    <x v="0"/>
    <x v="1"/>
    <s v="r1_Water_Mage_e1"/>
    <x v="0"/>
    <n v="3"/>
    <x v="1"/>
    <n v="1"/>
    <m/>
    <s v="r1_Water_Mage_e1"/>
  </r>
  <r>
    <s v="Frostvein Devout"/>
    <s v="Water"/>
    <s v="Male"/>
    <s v="Human"/>
    <s v="Mage"/>
    <n v="5"/>
    <s v="Mage"/>
    <n v="2"/>
    <x v="1"/>
    <x v="1"/>
    <s v="r1_Water_Mage_e2"/>
    <x v="0"/>
    <n v="3"/>
    <x v="1"/>
    <n v="1"/>
    <m/>
    <s v="r1_Water_Mage_e2"/>
  </r>
  <r>
    <s v="Frostvein Enforcer"/>
    <s v="Water"/>
    <s v="Male"/>
    <s v="Human"/>
    <s v="Mage"/>
    <n v="5"/>
    <s v="Mage"/>
    <n v="3"/>
    <x v="2"/>
    <x v="1"/>
    <s v="r1_Water_Mage_e3"/>
    <x v="0"/>
    <n v="3"/>
    <x v="1"/>
    <n v="1"/>
    <m/>
    <s v="r1_Water_Mage_e3"/>
  </r>
  <r>
    <s v="Nightblood Servant"/>
    <s v="Dark"/>
    <s v="Female"/>
    <s v="Human"/>
    <s v="Priest"/>
    <n v="3"/>
    <s v="Medic"/>
    <n v="1"/>
    <x v="0"/>
    <x v="2"/>
    <s v="r1_Dark_Medic_e1"/>
    <x v="0"/>
    <n v="3"/>
    <x v="1"/>
    <n v="1"/>
    <m/>
    <s v="r1_Dark_Medic_e1"/>
  </r>
  <r>
    <s v="Nightblood Medic"/>
    <s v="Dark"/>
    <s v="Female"/>
    <s v="Human"/>
    <s v="Priest"/>
    <n v="3"/>
    <s v="Medic"/>
    <n v="2"/>
    <x v="1"/>
    <x v="2"/>
    <s v="r1_Dark_Medic_e2"/>
    <x v="0"/>
    <n v="3"/>
    <x v="1"/>
    <n v="1"/>
    <m/>
    <s v="r1_Dark_Medic_e2"/>
  </r>
  <r>
    <s v="Nightblood Surgeon"/>
    <s v="Dark"/>
    <s v="Female"/>
    <s v="Human"/>
    <s v="Priest"/>
    <n v="3"/>
    <s v="Medic"/>
    <n v="3"/>
    <x v="2"/>
    <x v="2"/>
    <s v="r1_Dark_Medic_e3"/>
    <x v="0"/>
    <n v="3"/>
    <x v="1"/>
    <n v="1"/>
    <m/>
    <s v="r1_Dark_Medic_e3"/>
  </r>
  <r>
    <s v="Deepmoss Initiate"/>
    <s v="Earth"/>
    <s v="Male"/>
    <s v="Human"/>
    <s v="Priest"/>
    <n v="3"/>
    <s v="Druid"/>
    <n v="1"/>
    <x v="0"/>
    <x v="2"/>
    <s v="r1_Earth_Druid_e1"/>
    <x v="0"/>
    <n v="3"/>
    <x v="1"/>
    <n v="1"/>
    <m/>
    <s v="r1_Earth_Druid_e1"/>
  </r>
  <r>
    <s v="Deepmoss Druid"/>
    <s v="Earth"/>
    <s v="Male"/>
    <s v="Human"/>
    <s v="Priest"/>
    <n v="3"/>
    <s v="Druid"/>
    <n v="2"/>
    <x v="1"/>
    <x v="2"/>
    <s v="r1_Earth_Druid_e2"/>
    <x v="0"/>
    <n v="3"/>
    <x v="1"/>
    <n v="1"/>
    <m/>
    <s v="r1_Earth_Druid_e2"/>
  </r>
  <r>
    <s v="Deepmoss Master Druid"/>
    <s v="Earth"/>
    <s v="Male"/>
    <s v="Human"/>
    <s v="Priest"/>
    <n v="3"/>
    <s v="Druid"/>
    <n v="3"/>
    <x v="2"/>
    <x v="2"/>
    <s v="r1_Earth_Druid_e3"/>
    <x v="0"/>
    <n v="3"/>
    <x v="1"/>
    <n v="1"/>
    <m/>
    <s v="r1_Earth_Druid_e3"/>
  </r>
  <r>
    <s v="Flamebound Monk"/>
    <s v="Fire"/>
    <s v="Male"/>
    <s v="Human"/>
    <s v="Priest"/>
    <n v="3"/>
    <s v="Seer"/>
    <n v="1"/>
    <x v="0"/>
    <x v="2"/>
    <s v="r1_Fire_Seer_e1"/>
    <x v="0"/>
    <n v="3"/>
    <x v="1"/>
    <n v="1"/>
    <m/>
    <s v="r1_Fire_Seer_e1"/>
  </r>
  <r>
    <s v="Flamebound Seer"/>
    <s v="Fire"/>
    <s v="Male"/>
    <s v="Human"/>
    <s v="Priest"/>
    <n v="3"/>
    <s v="Seer"/>
    <n v="2"/>
    <x v="1"/>
    <x v="2"/>
    <s v="r1_Fire_Seer_e2"/>
    <x v="0"/>
    <n v="3"/>
    <x v="1"/>
    <n v="1"/>
    <m/>
    <s v="r1_Fire_Seer_e2"/>
  </r>
  <r>
    <s v="Flamebound Ascetic"/>
    <s v="Fire"/>
    <s v="Male"/>
    <s v="Human"/>
    <s v="Priest"/>
    <n v="3"/>
    <s v="Seer"/>
    <n v="3"/>
    <x v="2"/>
    <x v="2"/>
    <s v="r1_Fire_Seer_e3"/>
    <x v="0"/>
    <n v="3"/>
    <x v="1"/>
    <n v="1"/>
    <m/>
    <s v="r1_Fire_Seer_e3"/>
  </r>
  <r>
    <s v="Starhaven Acolyte"/>
    <s v="Light"/>
    <s v="Female"/>
    <s v="Dren"/>
    <s v="Priest"/>
    <n v="3"/>
    <s v="StarSister"/>
    <n v="1"/>
    <x v="0"/>
    <x v="2"/>
    <s v="r1_Light_StarSister_e1"/>
    <x v="0"/>
    <n v="3"/>
    <x v="1"/>
    <n v="1"/>
    <m/>
    <s v="r1_Light_StarSister_e1"/>
  </r>
  <r>
    <s v="Starhaven Sister"/>
    <s v="Light"/>
    <s v="Female"/>
    <s v="Dren"/>
    <s v="Priest"/>
    <n v="3"/>
    <s v="StarSister"/>
    <n v="2"/>
    <x v="1"/>
    <x v="2"/>
    <s v="r1_Light_StarSister_e2"/>
    <x v="0"/>
    <n v="3"/>
    <x v="1"/>
    <n v="1"/>
    <m/>
    <s v="r1_Light_StarSister_e2"/>
  </r>
  <r>
    <s v="Starhaven Priestess"/>
    <s v="Light"/>
    <s v="Female"/>
    <s v="Dren"/>
    <s v="Priest"/>
    <n v="3"/>
    <s v="StarSister"/>
    <n v="3"/>
    <x v="2"/>
    <x v="2"/>
    <s v="r1_Light_StarSister_e3"/>
    <x v="0"/>
    <n v="3"/>
    <x v="1"/>
    <n v="1"/>
    <m/>
    <s v="r1_Light_StarSister_e3"/>
  </r>
  <r>
    <s v="Sharhein Healer"/>
    <s v="Water"/>
    <s v="Male"/>
    <s v="Human"/>
    <s v="Priest"/>
    <n v="3"/>
    <s v="Oracle"/>
    <n v="1"/>
    <x v="0"/>
    <x v="2"/>
    <s v="r1_Water_Oracle_e1"/>
    <x v="0"/>
    <n v="3"/>
    <x v="0"/>
    <n v="1"/>
    <m/>
    <s v="r1_Water_Oracle_e1"/>
  </r>
  <r>
    <s v="Sharhein Cleric"/>
    <s v="Water"/>
    <s v="Male"/>
    <s v="Human"/>
    <s v="Priest"/>
    <n v="3"/>
    <s v="Oracle"/>
    <n v="2"/>
    <x v="1"/>
    <x v="2"/>
    <s v="r1_Water_Oracle_e2"/>
    <x v="0"/>
    <n v="3"/>
    <x v="0"/>
    <n v="1"/>
    <m/>
    <s v="r1_Water_Oracle_e2"/>
  </r>
  <r>
    <s v="Sharhein Monk"/>
    <s v="Water"/>
    <s v="Male"/>
    <s v="Human"/>
    <s v="Priest"/>
    <n v="3"/>
    <s v="Oracle"/>
    <n v="3"/>
    <x v="2"/>
    <x v="2"/>
    <s v="r1_Water_Oracle_e3"/>
    <x v="0"/>
    <n v="3"/>
    <x v="0"/>
    <n v="1"/>
    <m/>
    <s v="r1_Water_Oracle_e3"/>
  </r>
  <r>
    <s v="Karheln Guard"/>
    <s v="Dark"/>
    <s v="Male"/>
    <s v="Human"/>
    <s v="Soldier"/>
    <n v="4"/>
    <s v="Blade"/>
    <n v="1"/>
    <x v="0"/>
    <x v="3"/>
    <s v="r1_Dark_Blade_e1"/>
    <x v="0"/>
    <n v="4"/>
    <x v="1"/>
    <n v="1"/>
    <m/>
    <s v="r1_Dark_Blade_e1"/>
  </r>
  <r>
    <s v="Karheln Sentry"/>
    <s v="Dark"/>
    <s v="Male"/>
    <s v="Human"/>
    <s v="Soldier"/>
    <n v="4"/>
    <s v="Blade"/>
    <n v="2"/>
    <x v="1"/>
    <x v="3"/>
    <s v="r1_Dark_Blade_e2"/>
    <x v="0"/>
    <n v="4"/>
    <x v="1"/>
    <n v="1"/>
    <m/>
    <s v="r1_Dark_Blade_e2"/>
  </r>
  <r>
    <s v="Karheln Blade"/>
    <s v="Dark"/>
    <s v="Male"/>
    <s v="Human"/>
    <s v="Soldier"/>
    <n v="4"/>
    <s v="Blade"/>
    <n v="3"/>
    <x v="2"/>
    <x v="3"/>
    <s v="r1_Dark_Blade_e3"/>
    <x v="0"/>
    <n v="4"/>
    <x v="1"/>
    <n v="1"/>
    <m/>
    <s v="r1_Dark_Blade_e3"/>
  </r>
  <r>
    <s v="Karheln Destroyer"/>
    <s v="Dark"/>
    <s v="Male"/>
    <s v="Human"/>
    <s v="Soldier"/>
    <n v="4"/>
    <s v="Blade"/>
    <n v="4"/>
    <x v="3"/>
    <x v="3"/>
    <s v="r1_Dark_Blade_e4"/>
    <x v="0"/>
    <n v="4"/>
    <x v="1"/>
    <n v="2"/>
    <m/>
    <s v="r1_Dark_Blade_e4"/>
  </r>
  <r>
    <s v="Ilodran Archer"/>
    <s v="Earth"/>
    <s v="Female"/>
    <s v="Human"/>
    <s v="Soldier"/>
    <n v="4"/>
    <s v="HorseArcher"/>
    <n v="1"/>
    <x v="0"/>
    <x v="3"/>
    <s v="r1_Earth_HorseArcher_e1"/>
    <x v="0"/>
    <n v="4"/>
    <x v="0"/>
    <n v="2"/>
    <m/>
    <s v="r1_Earth_HorseArcher_e1"/>
  </r>
  <r>
    <s v="Ilodran Marksman"/>
    <s v="Earth"/>
    <s v="Female"/>
    <s v="Human"/>
    <s v="Soldier"/>
    <n v="4"/>
    <s v="HorseArcher"/>
    <n v="2"/>
    <x v="1"/>
    <x v="3"/>
    <s v="r1_Earth_HorseArcher_e2"/>
    <x v="0"/>
    <n v="4"/>
    <x v="0"/>
    <n v="2"/>
    <m/>
    <s v="r1_Earth_HorseArcher_e2"/>
  </r>
  <r>
    <s v="Ilodran Sniper"/>
    <s v="Earth"/>
    <s v="Female"/>
    <s v="Human"/>
    <s v="Soldier"/>
    <n v="4"/>
    <s v="HorseArcher"/>
    <n v="3"/>
    <x v="2"/>
    <x v="3"/>
    <s v="r1_Earth_HorseArcher_e3"/>
    <x v="0"/>
    <n v="4"/>
    <x v="0"/>
    <n v="2"/>
    <m/>
    <s v="r1_Earth_HorseArcher_e3"/>
  </r>
  <r>
    <s v="Ilodran Deadeye"/>
    <s v="Earth"/>
    <s v="Female"/>
    <s v="Human"/>
    <s v="Soldier"/>
    <n v="4"/>
    <s v="HorseArcher"/>
    <n v="4"/>
    <x v="3"/>
    <x v="3"/>
    <s v="r1_Earth_HorseArcher_e4"/>
    <x v="0"/>
    <n v="4"/>
    <x v="0"/>
    <n v="2"/>
    <m/>
    <s v="r1_Earth_HorseArcher_e4"/>
  </r>
  <r>
    <s v="Flamebound Initiate"/>
    <s v="Fire"/>
    <s v="Male"/>
    <s v="Human"/>
    <s v="Soldier"/>
    <n v="4"/>
    <s v="Knight"/>
    <n v="1"/>
    <x v="0"/>
    <x v="3"/>
    <s v="r1_Fire_Knight_e1"/>
    <x v="0"/>
    <n v="4"/>
    <x v="1"/>
    <n v="2"/>
    <m/>
    <s v="r1_Fire_Knight_e1"/>
  </r>
  <r>
    <s v="Flamebound Knight"/>
    <s v="Fire"/>
    <s v="Male"/>
    <s v="Human"/>
    <s v="Soldier"/>
    <n v="4"/>
    <s v="Knight"/>
    <n v="2"/>
    <x v="1"/>
    <x v="3"/>
    <s v="r1_Fire_Knight_e2"/>
    <x v="0"/>
    <n v="4"/>
    <x v="1"/>
    <n v="2"/>
    <m/>
    <s v="r1_Fire_Knight_e2"/>
  </r>
  <r>
    <s v="Flamebound Captain"/>
    <s v="Fire"/>
    <s v="Male"/>
    <s v="Human"/>
    <s v="Soldier"/>
    <n v="4"/>
    <s v="Knight"/>
    <n v="3"/>
    <x v="2"/>
    <x v="3"/>
    <s v="r1_Fire_Knight_e3"/>
    <x v="0"/>
    <n v="4"/>
    <x v="1"/>
    <n v="2"/>
    <m/>
    <s v="r1_Fire_Knight_e3"/>
  </r>
  <r>
    <s v="Flamebound General"/>
    <s v="Fire"/>
    <s v="Male"/>
    <s v="Human"/>
    <s v="Soldier"/>
    <n v="4"/>
    <s v="Knight"/>
    <n v="4"/>
    <x v="3"/>
    <x v="3"/>
    <s v="r1_Fire_Knight_e4"/>
    <x v="0"/>
    <n v="4"/>
    <x v="1"/>
    <n v="2"/>
    <m/>
    <s v="r1_Fire_Knight_e4"/>
  </r>
  <r>
    <s v="Shadowlight Recruit"/>
    <s v="Light"/>
    <s v="Female"/>
    <s v="Dren"/>
    <s v="Soldier"/>
    <n v="4"/>
    <s v="Valkyrie"/>
    <n v="1"/>
    <x v="0"/>
    <x v="3"/>
    <s v="r1_Light_Valkyrie_e1"/>
    <x v="0"/>
    <n v="4"/>
    <x v="1"/>
    <n v="1"/>
    <m/>
    <s v="r1_Light_Valkyrie_e1"/>
  </r>
  <r>
    <s v="Shadowlight Valkyrie"/>
    <s v="Light"/>
    <s v="Female"/>
    <s v="Dren"/>
    <s v="Soldier"/>
    <n v="4"/>
    <s v="Valkyrie"/>
    <n v="2"/>
    <x v="1"/>
    <x v="3"/>
    <s v="r1_Light_Valkyrie_e2"/>
    <x v="0"/>
    <n v="4"/>
    <x v="1"/>
    <n v="2"/>
    <m/>
    <s v="r1_Light_Valkyrie_e2"/>
  </r>
  <r>
    <s v="Shadowlight Captain"/>
    <s v="Light"/>
    <s v="Female"/>
    <s v="Dren"/>
    <s v="Soldier"/>
    <n v="4"/>
    <s v="Valkyrie"/>
    <n v="3"/>
    <x v="2"/>
    <x v="3"/>
    <s v="r1_Light_Valkyrie_e3"/>
    <x v="0"/>
    <n v="4"/>
    <x v="1"/>
    <n v="2"/>
    <m/>
    <s v="r1_Light_Valkyrie_e3"/>
  </r>
  <r>
    <s v="Shadowlight Elite"/>
    <s v="Light"/>
    <s v="Female"/>
    <s v="Dren"/>
    <s v="Soldier"/>
    <n v="4"/>
    <s v="Valkyrie"/>
    <n v="4"/>
    <x v="3"/>
    <x v="3"/>
    <s v="r1_Light_Valkyrie_e4"/>
    <x v="0"/>
    <n v="4"/>
    <x v="1"/>
    <n v="2"/>
    <m/>
    <s v="r1_Light_Valkyrie_e4"/>
  </r>
  <r>
    <s v="Sharhein Recruit"/>
    <s v="Water"/>
    <s v="Male"/>
    <s v="Human"/>
    <s v="Soldier"/>
    <n v="4"/>
    <s v="Reaver"/>
    <n v="1"/>
    <x v="0"/>
    <x v="3"/>
    <s v="r1_Water_Reaver_e1"/>
    <x v="0"/>
    <n v="4"/>
    <x v="1"/>
    <n v="1"/>
    <m/>
    <s v="r1_Water_Reaver_e1"/>
  </r>
  <r>
    <s v="Sharhein Warrior"/>
    <s v="Water"/>
    <s v="Male"/>
    <s v="Human"/>
    <s v="Soldier"/>
    <n v="4"/>
    <s v="Reaver"/>
    <n v="2"/>
    <x v="1"/>
    <x v="3"/>
    <s v="r1_Water_Reaver_e2"/>
    <x v="0"/>
    <n v="4"/>
    <x v="1"/>
    <n v="1"/>
    <m/>
    <s v="r1_Water_Reaver_e2"/>
  </r>
  <r>
    <s v="Sharhein Taskmaster"/>
    <s v="Water"/>
    <s v="Male"/>
    <s v="Human"/>
    <s v="Soldier"/>
    <n v="4"/>
    <s v="Reaver"/>
    <n v="3"/>
    <x v="2"/>
    <x v="3"/>
    <s v="r1_Water_Reaver_e3"/>
    <x v="0"/>
    <n v="4"/>
    <x v="1"/>
    <n v="1"/>
    <m/>
    <s v="r1_Water_Reaver_e3"/>
  </r>
  <r>
    <s v="Sharhein Crusher"/>
    <s v="Water"/>
    <s v="Male"/>
    <s v="Human"/>
    <s v="Soldier"/>
    <n v="4"/>
    <s v="Reaver"/>
    <n v="4"/>
    <x v="3"/>
    <x v="3"/>
    <s v="r1_Water_Reaver_e4"/>
    <x v="0"/>
    <n v="4"/>
    <x v="1"/>
    <n v="1"/>
    <m/>
    <s v="r1_Water_Reaver_e4"/>
  </r>
  <r>
    <s v="Karheln Scout"/>
    <s v="Dark"/>
    <s v="Male"/>
    <s v="Human"/>
    <s v="Adventurer"/>
    <n v="2"/>
    <s v="Scout"/>
    <n v="2"/>
    <x v="0"/>
    <x v="4"/>
    <s v="r2_Dark_Scout_e1"/>
    <x v="1"/>
    <n v="3"/>
    <x v="1"/>
    <n v="1"/>
    <m/>
    <s v="r1_Dark_Scout_e1"/>
  </r>
  <r>
    <s v="Karheln Ranger"/>
    <s v="Dark"/>
    <s v="Male"/>
    <s v="Human"/>
    <s v="Adventurer"/>
    <n v="2"/>
    <s v="Scout"/>
    <n v="3"/>
    <x v="1"/>
    <x v="4"/>
    <s v="r2_Dark_Scout_e2"/>
    <x v="1"/>
    <n v="3"/>
    <x v="1"/>
    <n v="1"/>
    <m/>
    <s v="r1_Dark_Scout_e2"/>
  </r>
  <r>
    <s v="Stonesister"/>
    <s v="Earth"/>
    <s v="Female"/>
    <s v="Dwarf"/>
    <s v="Adventurer"/>
    <n v="2"/>
    <s v="StoneSister"/>
    <n v="2"/>
    <x v="0"/>
    <x v="4"/>
    <s v="r2_Earth_StoneSister_e1"/>
    <x v="1"/>
    <n v="3"/>
    <x v="0"/>
    <n v="1"/>
    <m/>
    <s v="r2_Earth_StoneSister_e1"/>
  </r>
  <r>
    <s v="Stonesister Elite"/>
    <s v="Earth"/>
    <s v="Female"/>
    <s v="Dwarf"/>
    <s v="Adventurer"/>
    <n v="2"/>
    <s v="StoneSister"/>
    <n v="3"/>
    <x v="1"/>
    <x v="4"/>
    <s v="r2_Earth_StoneSister_e2"/>
    <x v="1"/>
    <n v="3"/>
    <x v="0"/>
    <n v="1"/>
    <m/>
    <s v="r2_Earth_StoneSister_e2"/>
  </r>
  <r>
    <s v="Arkenhold Seductress"/>
    <s v="Fire"/>
    <s v="Female"/>
    <s v="Human"/>
    <s v="Adventurer"/>
    <n v="2"/>
    <s v="Dancer"/>
    <n v="2"/>
    <x v="0"/>
    <x v="4"/>
    <s v="r2_Fire_Dancer_e1"/>
    <x v="1"/>
    <n v="3"/>
    <x v="1"/>
    <n v="1"/>
    <m/>
    <s v="r2_Fire_Dancer_e1"/>
  </r>
  <r>
    <s v="Arkenhold Dancer"/>
    <s v="Fire"/>
    <s v="Female"/>
    <s v="Human"/>
    <s v="Adventurer"/>
    <n v="2"/>
    <s v="Dancer"/>
    <n v="3"/>
    <x v="1"/>
    <x v="4"/>
    <s v="r2_Fire_Dancer_e2"/>
    <x v="1"/>
    <n v="3"/>
    <x v="1"/>
    <n v="1"/>
    <m/>
    <s v="r2_Fire_Dancer_e2"/>
  </r>
  <r>
    <s v="Shadowlight Guard"/>
    <s v="Light"/>
    <s v="Female"/>
    <s v="Dren"/>
    <s v="Adventurer"/>
    <n v="2"/>
    <s v="Vanguard"/>
    <n v="2"/>
    <x v="0"/>
    <x v="4"/>
    <s v="r2_Light_Vanguard_e1"/>
    <x v="1"/>
    <n v="3"/>
    <x v="0"/>
    <n v="1"/>
    <m/>
    <s v="r2_Light_Vanguard_e1"/>
  </r>
  <r>
    <s v="Shadowlight Vanguard"/>
    <s v="Light"/>
    <s v="Female"/>
    <s v="Dren"/>
    <s v="Adventurer"/>
    <n v="2"/>
    <s v="Vanguard"/>
    <n v="3"/>
    <x v="1"/>
    <x v="4"/>
    <s v="r2_Light_Vanguard_e2"/>
    <x v="1"/>
    <n v="3"/>
    <x v="0"/>
    <n v="1"/>
    <m/>
    <s v="r2_Light_Vanguard_e2"/>
  </r>
  <r>
    <s v="Wavestrom Cutthroat"/>
    <s v="Water"/>
    <s v="Female"/>
    <s v="Human"/>
    <s v="Adventurer"/>
    <n v="2"/>
    <s v="Assassin"/>
    <n v="2"/>
    <x v="0"/>
    <x v="4"/>
    <s v="r2_Water_Assassin_e1"/>
    <x v="1"/>
    <n v="3"/>
    <x v="0"/>
    <n v="1"/>
    <m/>
    <s v="r2_Water_Assassin_e1"/>
  </r>
  <r>
    <s v="Wavestrom Assassin"/>
    <s v="Water"/>
    <s v="Female"/>
    <s v="Human"/>
    <s v="Adventurer"/>
    <n v="2"/>
    <s v="Assassin"/>
    <n v="3"/>
    <x v="1"/>
    <x v="4"/>
    <s v="r2_Water_Assassin_e2"/>
    <x v="1"/>
    <n v="3"/>
    <x v="0"/>
    <n v="1"/>
    <m/>
    <s v="r2_Water_Assassin_e2"/>
  </r>
  <r>
    <s v="Longnight Reject"/>
    <s v="Dark"/>
    <s v="N/A"/>
    <s v="Spirit"/>
    <s v="Defender"/>
    <n v="7"/>
    <s v="Specter"/>
    <n v="2"/>
    <x v="0"/>
    <x v="5"/>
    <s v="r2_Dark_Specter_e1"/>
    <x v="1"/>
    <n v="3"/>
    <x v="1"/>
    <n v="1"/>
    <m/>
    <s v="r2_Dark_Specter_e1"/>
  </r>
  <r>
    <s v="Longnight Forsaken"/>
    <s v="Dark"/>
    <s v="N/A"/>
    <s v="Spirit"/>
    <s v="Defender"/>
    <n v="7"/>
    <s v="Specter"/>
    <n v="3"/>
    <x v="1"/>
    <x v="5"/>
    <s v="r2_Dark_Specter_e2"/>
    <x v="1"/>
    <n v="3"/>
    <x v="1"/>
    <n v="1"/>
    <m/>
    <s v="r2_Dark_Specter_e2"/>
  </r>
  <r>
    <s v="Swampheart"/>
    <s v="Earth"/>
    <s v="N/A"/>
    <s v="Spirit"/>
    <s v="Defender"/>
    <n v="7"/>
    <s v="Specter"/>
    <n v="2"/>
    <x v="0"/>
    <x v="5"/>
    <s v="r2_Earth_Specter_e1"/>
    <x v="1"/>
    <n v="3"/>
    <x v="1"/>
    <n v="1"/>
    <m/>
    <s v="r2_Earth_Specter_e1"/>
  </r>
  <r>
    <s v="Ancient Swampheart"/>
    <s v="Earth"/>
    <s v="N/A"/>
    <s v="Spirit"/>
    <s v="Defender"/>
    <n v="7"/>
    <s v="Specter"/>
    <n v="3"/>
    <x v="1"/>
    <x v="5"/>
    <s v="r2_Earth_Specter_e2"/>
    <x v="1"/>
    <n v="3"/>
    <x v="1"/>
    <n v="1"/>
    <m/>
    <s v="r2_Earth_Specter_e2"/>
  </r>
  <r>
    <s v="Flameguard Specter"/>
    <s v="Fire"/>
    <s v="N/A"/>
    <s v="Spirit"/>
    <s v="Defender"/>
    <n v="7"/>
    <s v="Specter"/>
    <n v="2"/>
    <x v="0"/>
    <x v="5"/>
    <s v="r2_Fire_Specter_e1"/>
    <x v="1"/>
    <n v="3"/>
    <x v="1"/>
    <n v="1"/>
    <m/>
    <s v="r2_Fire_Specter_e1"/>
  </r>
  <r>
    <s v="Flameguard Avenger"/>
    <s v="Fire"/>
    <s v="N/A"/>
    <s v="Spirit"/>
    <s v="Defender"/>
    <n v="7"/>
    <s v="Specter"/>
    <n v="3"/>
    <x v="1"/>
    <x v="5"/>
    <s v="r2_Fire_Specter_e2"/>
    <x v="1"/>
    <n v="3"/>
    <x v="1"/>
    <n v="1"/>
    <m/>
    <s v="r2_Fire_Specter_e2"/>
  </r>
  <r>
    <s v="Carmal Fiend"/>
    <s v="Light"/>
    <s v="N/A"/>
    <s v="Spirit"/>
    <s v="Defender"/>
    <n v="7"/>
    <s v="Specter"/>
    <n v="2"/>
    <x v="0"/>
    <x v="5"/>
    <s v="r2_Light_Specter_e1"/>
    <x v="1"/>
    <n v="3"/>
    <x v="0"/>
    <n v="1"/>
    <m/>
    <s v="r2_Light_Specter_e1"/>
  </r>
  <r>
    <s v="Carmal Demon"/>
    <s v="Light"/>
    <s v="N/A"/>
    <s v="Spirit"/>
    <s v="Defender"/>
    <n v="7"/>
    <s v="Specter"/>
    <n v="3"/>
    <x v="1"/>
    <x v="5"/>
    <s v="r2_Light_Specter_e2"/>
    <x v="1"/>
    <n v="3"/>
    <x v="0"/>
    <n v="1"/>
    <m/>
    <s v="r2_Light_Specter_e2"/>
  </r>
  <r>
    <s v="Urther Damned"/>
    <s v="Water"/>
    <s v="N/A"/>
    <s v="Spirit"/>
    <s v="Defender"/>
    <n v="7"/>
    <s v="Specter"/>
    <n v="2"/>
    <x v="0"/>
    <x v="5"/>
    <s v="r2_Water_Specter_e1"/>
    <x v="1"/>
    <n v="3"/>
    <x v="0"/>
    <n v="1"/>
    <m/>
    <s v="r2_Water_Specter_e1"/>
  </r>
  <r>
    <s v="Urther Accursed"/>
    <s v="Water"/>
    <s v="N/A"/>
    <s v="Spirit"/>
    <s v="Defender"/>
    <n v="7"/>
    <s v="Specter"/>
    <n v="3"/>
    <x v="1"/>
    <x v="5"/>
    <s v="r2_Water_Specter_e2"/>
    <x v="1"/>
    <n v="3"/>
    <x v="0"/>
    <n v="1"/>
    <m/>
    <s v="r2_Water_Specter_e2"/>
  </r>
  <r>
    <s v="Star Kin Initiate"/>
    <s v="Dark"/>
    <s v="Female"/>
    <s v="Human"/>
    <s v="Mage"/>
    <n v="5"/>
    <s v="Maiden"/>
    <n v="2"/>
    <x v="0"/>
    <x v="6"/>
    <s v="r2_Dark_Maiden_e1"/>
    <x v="1"/>
    <n v="3"/>
    <x v="1"/>
    <n v="1"/>
    <m/>
    <s v="r2_Dark_Maiden_e1"/>
  </r>
  <r>
    <s v="Star Kin Matron"/>
    <s v="Dark"/>
    <s v="Female"/>
    <s v="Human"/>
    <s v="Mage"/>
    <n v="5"/>
    <s v="Maiden"/>
    <n v="3"/>
    <x v="1"/>
    <x v="6"/>
    <s v="r2_Dark_Maiden_e2"/>
    <x v="1"/>
    <n v="3"/>
    <x v="1"/>
    <n v="1"/>
    <m/>
    <s v="r2_Dark_Maiden_e2"/>
  </r>
  <r>
    <s v="Deepmoss Dryad"/>
    <s v="Earth"/>
    <s v="Female"/>
    <s v="Human"/>
    <s v="Mage"/>
    <n v="5"/>
    <s v="Songstress"/>
    <n v="2"/>
    <x v="0"/>
    <x v="6"/>
    <s v="r2_Earth_Songstress_e1"/>
    <x v="1"/>
    <n v="3"/>
    <x v="1"/>
    <n v="1"/>
    <m/>
    <s v="r2_Earth_Songstress_e1"/>
  </r>
  <r>
    <s v="Deepmoss Songstress"/>
    <s v="Earth"/>
    <s v="Female"/>
    <s v="Human"/>
    <s v="Mage"/>
    <n v="5"/>
    <s v="Songstress"/>
    <n v="3"/>
    <x v="1"/>
    <x v="6"/>
    <s v="r2_Earth_Songstress_e2"/>
    <x v="1"/>
    <n v="3"/>
    <x v="1"/>
    <n v="2"/>
    <m/>
    <s v="r2_Earth_Songstress_e2"/>
  </r>
  <r>
    <s v="Alteran Cultist"/>
    <s v="Fire"/>
    <s v="Male"/>
    <s v="Human"/>
    <s v="Mage"/>
    <n v="5"/>
    <s v="EmberMage"/>
    <n v="2"/>
    <x v="0"/>
    <x v="6"/>
    <s v="r2_Fire_EmberMage_e1"/>
    <x v="1"/>
    <n v="3"/>
    <x v="1"/>
    <n v="1"/>
    <m/>
    <s v="r2_Fire_EmberMage_e1"/>
  </r>
  <r>
    <s v="Alteran Magi"/>
    <s v="Fire"/>
    <s v="Male"/>
    <s v="Human"/>
    <s v="Mage"/>
    <n v="5"/>
    <s v="EmberMage"/>
    <n v="3"/>
    <x v="1"/>
    <x v="6"/>
    <s v="r2_Fire_EmberMage_e2"/>
    <x v="1"/>
    <n v="3"/>
    <x v="1"/>
    <n v="1"/>
    <m/>
    <s v="r2_Fire_EmberMage_e2"/>
  </r>
  <r>
    <s v="Starblade Defender"/>
    <s v="Light"/>
    <s v="Male"/>
    <s v="Dren"/>
    <s v="Mage"/>
    <n v="5"/>
    <s v="Zealot"/>
    <n v="2"/>
    <x v="0"/>
    <x v="6"/>
    <s v="r2_Light_Zealot_e1"/>
    <x v="1"/>
    <n v="3"/>
    <x v="1"/>
    <n v="2"/>
    <m/>
    <s v="r2_Light_Zealot_e1"/>
  </r>
  <r>
    <s v="Starblade Protector"/>
    <s v="Light"/>
    <s v="Male"/>
    <s v="Dren"/>
    <s v="Mage"/>
    <n v="5"/>
    <s v="Zealot"/>
    <n v="3"/>
    <x v="1"/>
    <x v="6"/>
    <s v="r2_Light_Zealot_e2"/>
    <x v="1"/>
    <n v="3"/>
    <x v="1"/>
    <n v="2"/>
    <m/>
    <s v="r2_Light_Zealot_e2"/>
  </r>
  <r>
    <s v="Frostvein Mage"/>
    <s v="Water"/>
    <s v="Male"/>
    <s v="Human"/>
    <s v="Mage"/>
    <n v="5"/>
    <s v="Wizard"/>
    <n v="2"/>
    <x v="0"/>
    <x v="6"/>
    <s v="r2_Water_Wizard_e1"/>
    <x v="1"/>
    <n v="3"/>
    <x v="1"/>
    <n v="2"/>
    <m/>
    <s v="r2_Water_Wizard_e1"/>
  </r>
  <r>
    <s v="Frostvein Elder"/>
    <s v="Water"/>
    <s v="Male"/>
    <s v="Human"/>
    <s v="Mage"/>
    <n v="5"/>
    <s v="Wizard"/>
    <n v="3"/>
    <x v="1"/>
    <x v="6"/>
    <s v="r2_Water_Wizard_e2"/>
    <x v="1"/>
    <n v="3"/>
    <x v="1"/>
    <n v="1"/>
    <m/>
    <s v="r2_Water_Wizard_e2"/>
  </r>
  <r>
    <s v="Starcaller Warrior"/>
    <s v="Dark"/>
    <s v="Female"/>
    <s v="Human"/>
    <s v="Soldier"/>
    <n v="4"/>
    <s v="Daywalker"/>
    <n v="2"/>
    <x v="0"/>
    <x v="7"/>
    <s v="r2_Dark_Daywalker_e1"/>
    <x v="1"/>
    <n v="3"/>
    <x v="0"/>
    <n v="1"/>
    <m/>
    <s v="r2_Dark_Daywalker_e1"/>
  </r>
  <r>
    <s v="Starcaller Commando"/>
    <s v="Dark"/>
    <s v="Female"/>
    <s v="Human"/>
    <s v="Soldier"/>
    <n v="4"/>
    <s v="Daywalker"/>
    <n v="3"/>
    <x v="1"/>
    <x v="7"/>
    <s v="r2_Dark_Daywalker_e2"/>
    <x v="1"/>
    <n v="3"/>
    <x v="0"/>
    <n v="1"/>
    <m/>
    <s v="r2_Dark_Daywalker_e2"/>
  </r>
  <r>
    <s v="Yoran Pests"/>
    <s v="Earth"/>
    <s v="Female"/>
    <s v="Spirit"/>
    <s v="Soldier"/>
    <n v="4"/>
    <s v="SandFairy"/>
    <n v="2"/>
    <x v="0"/>
    <x v="7"/>
    <s v="r2_Earth_SandFairy_e1"/>
    <x v="1"/>
    <n v="3"/>
    <x v="0"/>
    <n v="1"/>
    <m/>
    <s v="r2_Earth_BanditArcher_e1"/>
  </r>
  <r>
    <s v="Yoran Swarmers"/>
    <s v="Earth"/>
    <s v="Female"/>
    <s v="Spirit"/>
    <s v="Soldier"/>
    <n v="4"/>
    <s v="SandFairy"/>
    <n v="3"/>
    <x v="1"/>
    <x v="7"/>
    <s v="r2_Earth_SandFairy_e2"/>
    <x v="1"/>
    <n v="3"/>
    <x v="0"/>
    <n v="1"/>
    <m/>
    <s v="r2_Earth_BanditArcher_e2"/>
  </r>
  <r>
    <s v="Fell Clan Bomber"/>
    <s v="Fire"/>
    <s v="Male"/>
    <s v="Dwarf"/>
    <s v="Soldier"/>
    <n v="4"/>
    <s v="Bomber"/>
    <n v="2"/>
    <x v="0"/>
    <x v="7"/>
    <s v="r2_Fire_Bomber_e1"/>
    <x v="1"/>
    <n v="3"/>
    <x v="1"/>
    <n v="1"/>
    <m/>
    <s v="r2_Fire_Bomber_e1"/>
  </r>
  <r>
    <s v="Fell Clan Sapper"/>
    <s v="Fire"/>
    <s v="Male"/>
    <s v="Dwarf"/>
    <s v="Soldier"/>
    <n v="4"/>
    <s v="Bomber"/>
    <n v="3"/>
    <x v="1"/>
    <x v="7"/>
    <s v="r2_Fire_Bomber_e2"/>
    <x v="1"/>
    <n v="3"/>
    <x v="1"/>
    <n v="1"/>
    <m/>
    <s v="r2_Fire_Bomber_e2"/>
  </r>
  <r>
    <s v="Starhaven Servant"/>
    <s v="Light"/>
    <s v="Male"/>
    <s v="Dren"/>
    <s v="Soldier"/>
    <n v="4"/>
    <s v="Archaeologist"/>
    <n v="2"/>
    <x v="0"/>
    <x v="7"/>
    <s v="r2_Light_Archaeologist_e1"/>
    <x v="1"/>
    <n v="3"/>
    <x v="1"/>
    <n v="1"/>
    <m/>
    <s v="r2_Light_Archaeologist_e1"/>
  </r>
  <r>
    <s v="Starhaven Envoy"/>
    <s v="Light"/>
    <s v="Male"/>
    <s v="Dren"/>
    <s v="Soldier"/>
    <n v="4"/>
    <s v="Archaeologist"/>
    <n v="3"/>
    <x v="1"/>
    <x v="7"/>
    <s v="r2_Light_Archaeologist_e2"/>
    <x v="1"/>
    <n v="3"/>
    <x v="1"/>
    <n v="1"/>
    <m/>
    <s v="r2_Light_Archaeologist_e2"/>
  </r>
  <r>
    <s v="Staj Harbor Brute"/>
    <s v="Water"/>
    <s v="Male"/>
    <s v="Dwarf"/>
    <s v="Soldier"/>
    <n v="4"/>
    <s v="Brawler"/>
    <n v="2"/>
    <x v="0"/>
    <x v="7"/>
    <s v="r2_Water_Brawler_e1"/>
    <x v="1"/>
    <n v="3"/>
    <x v="1"/>
    <n v="1"/>
    <m/>
    <s v="r2_Water_Brawler_e1"/>
  </r>
  <r>
    <s v="Staj Harbor Heavy"/>
    <s v="Water"/>
    <s v="Male"/>
    <s v="Dwarf"/>
    <s v="Soldier"/>
    <n v="4"/>
    <s v="Brawler"/>
    <n v="3"/>
    <x v="1"/>
    <x v="7"/>
    <s v="r2_Water_Brawler_e2"/>
    <x v="1"/>
    <n v="3"/>
    <x v="1"/>
    <n v="1"/>
    <m/>
    <s v="r2_Water_Brawler_e2"/>
  </r>
  <r>
    <s v="Lunia Hatchling"/>
    <s v="Dark"/>
    <s v="N/A"/>
    <s v="Creature"/>
    <s v="Defender"/>
    <n v="7"/>
    <s v="WolfSpider"/>
    <n v="3"/>
    <x v="0"/>
    <x v="8"/>
    <s v="r3_Dark_WolfSpider_e1"/>
    <x v="2"/>
    <n v="4"/>
    <x v="1"/>
    <n v="1"/>
    <m/>
    <s v="r2_Dark_WolfSpider_e1"/>
  </r>
  <r>
    <s v="Lunia Arachnid"/>
    <s v="Dark"/>
    <s v="N/A"/>
    <s v="Creature"/>
    <s v="Defender"/>
    <n v="7"/>
    <s v="WolfSpider"/>
    <n v="4"/>
    <x v="1"/>
    <x v="8"/>
    <s v="r3_Dark_WolfSpider_e2"/>
    <x v="2"/>
    <n v="4"/>
    <x v="1"/>
    <n v="2"/>
    <m/>
    <s v="r2_Dark_WolfSpider_e2"/>
  </r>
  <r>
    <s v="Ilodran Grizzly"/>
    <s v="Earth"/>
    <s v="N/A"/>
    <s v="Creature"/>
    <s v="Defender"/>
    <n v="7"/>
    <s v="Grizzly"/>
    <n v="3"/>
    <x v="0"/>
    <x v="8"/>
    <s v="r3_Earth_Grizzly_e1"/>
    <x v="2"/>
    <n v="4"/>
    <x v="1"/>
    <n v="1"/>
    <m/>
    <s v="r1_Earth_Grizzly_e1"/>
  </r>
  <r>
    <s v="Ilodran Grizzly Battler"/>
    <s v="Earth"/>
    <s v="N/A"/>
    <s v="Creature"/>
    <s v="Defender"/>
    <n v="7"/>
    <s v="Grizzly"/>
    <n v="4"/>
    <x v="1"/>
    <x v="8"/>
    <s v="r3_Earth_Grizzly_e2"/>
    <x v="2"/>
    <n v="4"/>
    <x v="1"/>
    <n v="2"/>
    <m/>
    <s v="r1_Earth_Grizzly_e2"/>
  </r>
  <r>
    <s v="Varg Pup"/>
    <s v="Fire"/>
    <s v="N/A"/>
    <s v="Creature"/>
    <s v="Defender"/>
    <n v="7"/>
    <s v="Varg"/>
    <n v="3"/>
    <x v="0"/>
    <x v="8"/>
    <s v="r3_Fire_Varg_e1"/>
    <x v="2"/>
    <n v="4"/>
    <x v="1"/>
    <n v="1"/>
    <m/>
    <s v="r1_Fire_Varg_e1"/>
  </r>
  <r>
    <s v="Varg"/>
    <s v="Fire"/>
    <s v="N/A"/>
    <s v="Creature"/>
    <s v="Defender"/>
    <n v="7"/>
    <s v="Varg"/>
    <n v="4"/>
    <x v="1"/>
    <x v="8"/>
    <s v="r3_Fire_Varg_e2"/>
    <x v="2"/>
    <n v="4"/>
    <x v="1"/>
    <n v="1"/>
    <m/>
    <s v="r1_Fire_Varg_e2"/>
  </r>
  <r>
    <s v="Griffin Pup"/>
    <s v="Light"/>
    <s v="N/A"/>
    <s v="Creature"/>
    <s v="Defender"/>
    <n v="7"/>
    <s v="Griffin"/>
    <n v="3"/>
    <x v="0"/>
    <x v="8"/>
    <s v="r3_Light_Griffin_e1"/>
    <x v="2"/>
    <n v="4"/>
    <x v="1"/>
    <n v="2"/>
    <m/>
    <s v="r1_Light_Griffin_e1"/>
  </r>
  <r>
    <s v="Griffin"/>
    <s v="Light"/>
    <s v="N/A"/>
    <s v="Creature"/>
    <s v="Defender"/>
    <n v="7"/>
    <s v="Griffin"/>
    <n v="4"/>
    <x v="1"/>
    <x v="8"/>
    <s v="r3_Light_Griffin_e2"/>
    <x v="2"/>
    <n v="4"/>
    <x v="1"/>
    <n v="2"/>
    <m/>
    <s v="r1_Light_Griffin_e2"/>
  </r>
  <r>
    <s v="Steel Sea Nyad"/>
    <s v="Water"/>
    <s v="Female"/>
    <s v="Creature"/>
    <s v="Defender"/>
    <n v="7"/>
    <s v="Siren"/>
    <n v="3"/>
    <x v="0"/>
    <x v="8"/>
    <s v="r3_Water_Siren_e1"/>
    <x v="2"/>
    <n v="4"/>
    <x v="1"/>
    <n v="2"/>
    <m/>
    <s v="r2_Water_Siren_e1"/>
  </r>
  <r>
    <s v="Steel Sea Siren"/>
    <s v="Water"/>
    <s v="Female"/>
    <s v="Creature"/>
    <s v="Defender"/>
    <n v="7"/>
    <s v="Siren"/>
    <n v="4"/>
    <x v="1"/>
    <x v="8"/>
    <s v="r3_Water_Siren_e2"/>
    <x v="2"/>
    <n v="4"/>
    <x v="1"/>
    <n v="2"/>
    <m/>
    <s v="r2_Water_Siren_e2"/>
  </r>
  <r>
    <s v="Ordric Dragonling"/>
    <s v="Dark"/>
    <s v="N/A"/>
    <s v="Creature"/>
    <s v="Dragon"/>
    <n v="6"/>
    <s v="Dragon"/>
    <n v="3"/>
    <x v="0"/>
    <x v="9"/>
    <s v="r3_Dark_Dragon_e1"/>
    <x v="2"/>
    <n v="6"/>
    <x v="0"/>
    <n v="3"/>
    <m/>
    <s v="r3_Dark_Dragon_e1"/>
  </r>
  <r>
    <s v="Ordric Dragon"/>
    <s v="Dark"/>
    <s v="N/A"/>
    <s v="Creature"/>
    <s v="Dragon"/>
    <n v="6"/>
    <s v="Dragon"/>
    <n v="4"/>
    <x v="1"/>
    <x v="9"/>
    <s v="r3_Dark_Dragon_e2"/>
    <x v="2"/>
    <n v="6"/>
    <x v="0"/>
    <n v="3"/>
    <m/>
    <s v="r3_Dark_Dragon_e2"/>
  </r>
  <r>
    <s v="Bloodwing"/>
    <s v="Dark"/>
    <s v="N/A"/>
    <s v="Creature"/>
    <s v="Dragon"/>
    <n v="6"/>
    <s v="Dragon"/>
    <n v="5"/>
    <x v="2"/>
    <x v="9"/>
    <s v="r3_Dark_Dragon_e3"/>
    <x v="2"/>
    <n v="6"/>
    <x v="0"/>
    <n v="3"/>
    <m/>
    <s v="r3_Dark_Dragon_e3"/>
  </r>
  <r>
    <s v="Bloodwing the Wretched"/>
    <s v="Dark"/>
    <s v="N/A"/>
    <s v="Creature"/>
    <s v="Dragon"/>
    <n v="6"/>
    <s v="Dragon"/>
    <n v="6"/>
    <x v="3"/>
    <x v="9"/>
    <s v="r3_Dark_Dragon_e4"/>
    <x v="2"/>
    <n v="6"/>
    <x v="0"/>
    <n v="3"/>
    <m/>
    <s v="r3_Dark_Dragon_e4"/>
  </r>
  <r>
    <s v="Yoran Hydraling"/>
    <s v="Earth"/>
    <s v="N/A"/>
    <s v="Creature"/>
    <s v="Dragon"/>
    <n v="6"/>
    <s v="Dragon"/>
    <n v="3"/>
    <x v="0"/>
    <x v="9"/>
    <s v="r3_Earth_Dragon_e1"/>
    <x v="2"/>
    <n v="6"/>
    <x v="0"/>
    <n v="3"/>
    <m/>
    <s v="r3_Earth_Dragon_e1"/>
  </r>
  <r>
    <s v="Yoran Hydra"/>
    <s v="Earth"/>
    <s v="N/A"/>
    <s v="Creature"/>
    <s v="Dragon"/>
    <n v="6"/>
    <s v="Dragon"/>
    <n v="4"/>
    <x v="1"/>
    <x v="9"/>
    <s v="r3_Earth_Dragon_e2"/>
    <x v="2"/>
    <n v="6"/>
    <x v="0"/>
    <n v="3"/>
    <m/>
    <s v="r3_Earth_Dragon_e2"/>
  </r>
  <r>
    <s v="Quetzl"/>
    <s v="Earth"/>
    <s v="N/A"/>
    <s v="Creature"/>
    <s v="Dragon"/>
    <n v="6"/>
    <s v="Dragon"/>
    <n v="5"/>
    <x v="2"/>
    <x v="9"/>
    <s v="r3_Earth_Dragon_e3"/>
    <x v="2"/>
    <n v="6"/>
    <x v="0"/>
    <n v="3"/>
    <m/>
    <s v="r3_Earth_Dragon_e3"/>
  </r>
  <r>
    <s v="Quetzl the Vicious"/>
    <s v="Earth"/>
    <s v="N/A"/>
    <s v="Creature"/>
    <s v="Dragon"/>
    <n v="6"/>
    <s v="Dragon"/>
    <n v="6"/>
    <x v="3"/>
    <x v="9"/>
    <s v="r3_Earth_Dragon_e4"/>
    <x v="2"/>
    <n v="6"/>
    <x v="0"/>
    <n v="3"/>
    <m/>
    <s v="r3_Earth_Dragon_e4"/>
  </r>
  <r>
    <s v="Dharmir Dragonling"/>
    <s v="Fire"/>
    <s v="N/A"/>
    <s v="Creature"/>
    <s v="Dragon"/>
    <n v="6"/>
    <s v="Dragon"/>
    <n v="3"/>
    <x v="0"/>
    <x v="9"/>
    <s v="r3_Fire_Dragon_e1"/>
    <x v="2"/>
    <n v="6"/>
    <x v="1"/>
    <n v="2"/>
    <m/>
    <s v="r3_Fire_Dragon_e1"/>
  </r>
  <r>
    <s v="Dharmir Dragon"/>
    <s v="Fire"/>
    <s v="N/A"/>
    <s v="Creature"/>
    <s v="Dragon"/>
    <n v="6"/>
    <s v="Dragon"/>
    <n v="4"/>
    <x v="1"/>
    <x v="9"/>
    <s v="r3_Fire_Dragon_e2"/>
    <x v="2"/>
    <n v="6"/>
    <x v="1"/>
    <n v="2"/>
    <m/>
    <s v="r3_Fire_Dragon_e2"/>
  </r>
  <r>
    <s v="Arkhend"/>
    <s v="Fire"/>
    <s v="N/A"/>
    <s v="Creature"/>
    <s v="Dragon"/>
    <n v="6"/>
    <s v="Dragon"/>
    <n v="5"/>
    <x v="2"/>
    <x v="9"/>
    <s v="r3_Fire_Dragon_e3"/>
    <x v="2"/>
    <n v="6"/>
    <x v="1"/>
    <n v="2"/>
    <m/>
    <s v="r3_Fire_Dragon_e3"/>
  </r>
  <r>
    <s v="Arkhend the Immortal"/>
    <s v="Fire"/>
    <s v="N/A"/>
    <s v="Creature"/>
    <s v="Dragon"/>
    <n v="6"/>
    <s v="Dragon"/>
    <n v="6"/>
    <x v="3"/>
    <x v="9"/>
    <s v="r3_Fire_Dragon_e4"/>
    <x v="2"/>
    <n v="6"/>
    <x v="1"/>
    <n v="3"/>
    <m/>
    <s v="r3_Fire_Dragon_e4"/>
  </r>
  <r>
    <s v="Carmal Dragonling"/>
    <s v="Light"/>
    <s v="N/A"/>
    <s v="Creature"/>
    <s v="Dragon"/>
    <n v="6"/>
    <s v="Dragon"/>
    <n v="3"/>
    <x v="0"/>
    <x v="9"/>
    <s v="r3_Light_Dragon_e1"/>
    <x v="2"/>
    <n v="6"/>
    <x v="0"/>
    <n v="3"/>
    <m/>
    <s v="r3_Light_Dragon_e1"/>
  </r>
  <r>
    <s v="Carmal Dragon"/>
    <s v="Light"/>
    <s v="N/A"/>
    <s v="Creature"/>
    <s v="Dragon"/>
    <n v="6"/>
    <s v="Dragon"/>
    <n v="4"/>
    <x v="1"/>
    <x v="9"/>
    <s v="r3_Light_Dragon_e2"/>
    <x v="2"/>
    <n v="6"/>
    <x v="0"/>
    <n v="3"/>
    <m/>
    <s v="r3_Light_Dragon_e2"/>
  </r>
  <r>
    <s v="Yordra"/>
    <s v="Light"/>
    <s v="N/A"/>
    <s v="Creature"/>
    <s v="Dragon"/>
    <n v="6"/>
    <s v="Dragon"/>
    <n v="5"/>
    <x v="2"/>
    <x v="9"/>
    <s v="r3_Light_Dragon_e3"/>
    <x v="2"/>
    <n v="6"/>
    <x v="0"/>
    <n v="3"/>
    <m/>
    <s v="r3_Light_Dragon_e3"/>
  </r>
  <r>
    <s v="Yordra the Swift"/>
    <s v="Light"/>
    <s v="N/A"/>
    <s v="Creature"/>
    <s v="Dragon"/>
    <n v="6"/>
    <s v="Dragon"/>
    <n v="6"/>
    <x v="3"/>
    <x v="9"/>
    <s v="r3_Light_Dragon_e4"/>
    <x v="2"/>
    <n v="6"/>
    <x v="0"/>
    <n v="3"/>
    <m/>
    <s v="r3_Light_Dragon_e4"/>
  </r>
  <r>
    <s v="Urther Dragonling"/>
    <s v="Water"/>
    <s v="N/A"/>
    <s v="Creature"/>
    <s v="Dragon"/>
    <n v="6"/>
    <s v="Dragon"/>
    <n v="3"/>
    <x v="0"/>
    <x v="9"/>
    <s v="r3_Water_Dragon_e1"/>
    <x v="2"/>
    <n v="6"/>
    <x v="0"/>
    <n v="3"/>
    <m/>
    <s v="r3_Water_Dragon_e1"/>
  </r>
  <r>
    <s v="Urther Dragon"/>
    <s v="Water"/>
    <s v="N/A"/>
    <s v="Creature"/>
    <s v="Dragon"/>
    <n v="6"/>
    <s v="Dragon"/>
    <n v="4"/>
    <x v="1"/>
    <x v="9"/>
    <s v="r3_Water_Dragon_e2"/>
    <x v="2"/>
    <n v="6"/>
    <x v="0"/>
    <n v="3"/>
    <m/>
    <s v="r3_Water_Dragon_e2"/>
  </r>
  <r>
    <s v="Tarken"/>
    <s v="Water"/>
    <s v="N/A"/>
    <s v="Creature"/>
    <s v="Dragon"/>
    <n v="6"/>
    <s v="Dragon"/>
    <n v="5"/>
    <x v="2"/>
    <x v="9"/>
    <s v="r3_Water_Dragon_e3"/>
    <x v="2"/>
    <n v="6"/>
    <x v="0"/>
    <n v="3"/>
    <m/>
    <s v="r3_Water_Dragon_e3"/>
  </r>
  <r>
    <s v="Tarken the Frozen"/>
    <s v="Water"/>
    <s v="N/A"/>
    <s v="Creature"/>
    <s v="Dragon"/>
    <n v="6"/>
    <s v="Dragon"/>
    <n v="6"/>
    <x v="3"/>
    <x v="9"/>
    <s v="r3_Water_Dragon_e4"/>
    <x v="2"/>
    <n v="6"/>
    <x v="0"/>
    <n v="3"/>
    <m/>
    <s v="r3_Water_Dragon_e4"/>
  </r>
  <r>
    <s v="Lunia Fennec Pup"/>
    <s v="Dark"/>
    <s v="N/A"/>
    <s v="Spirit"/>
    <s v="Enhance"/>
    <n v="1"/>
    <s v="Fennec"/>
    <n v="2"/>
    <x v="0"/>
    <x v="10"/>
    <s v="r3_Dark_Fennec_e1"/>
    <x v="1"/>
    <n v="2"/>
    <x v="1"/>
    <n v="1"/>
    <m/>
    <s v="r3_Dark_Fennec_e1"/>
  </r>
  <r>
    <s v="Lunia Fennec"/>
    <s v="Dark"/>
    <s v="N/A"/>
    <s v="Spirit"/>
    <s v="Enhance"/>
    <n v="1"/>
    <s v="Fennec"/>
    <n v="3"/>
    <x v="0"/>
    <x v="11"/>
    <s v="r3_Dark_Fennec_e2"/>
    <x v="2"/>
    <n v="3"/>
    <x v="1"/>
    <n v="1"/>
    <m/>
    <s v="r3_Dark_Fennec_e2"/>
  </r>
  <r>
    <s v="Yoran Fennec Pup"/>
    <s v="Earth"/>
    <s v="N/A"/>
    <s v="Spirit"/>
    <s v="Enhance"/>
    <n v="1"/>
    <s v="Fennec"/>
    <n v="2"/>
    <x v="0"/>
    <x v="10"/>
    <s v="r3_Earth_Fennec_e1"/>
    <x v="1"/>
    <n v="2"/>
    <x v="1"/>
    <n v="1"/>
    <m/>
    <s v="r3_Earth_Fennec_e1"/>
  </r>
  <r>
    <s v="Yoran Fennec"/>
    <s v="Earth"/>
    <s v="N/A"/>
    <s v="Spirit"/>
    <s v="Enhance"/>
    <n v="1"/>
    <s v="Fennec"/>
    <n v="3"/>
    <x v="0"/>
    <x v="11"/>
    <s v="r3_Earth_Fennec_e2"/>
    <x v="2"/>
    <n v="3"/>
    <x v="1"/>
    <n v="1"/>
    <m/>
    <s v="r3_Earth_Fennec_e2"/>
  </r>
  <r>
    <s v="Dharmir Fennec Pup"/>
    <s v="Fire"/>
    <s v="N/A"/>
    <s v="Spirit"/>
    <s v="Enhance"/>
    <n v="1"/>
    <s v="Fennec"/>
    <n v="2"/>
    <x v="0"/>
    <x v="10"/>
    <s v="r3_Fire_Fennec_e1"/>
    <x v="1"/>
    <n v="2"/>
    <x v="1"/>
    <n v="1"/>
    <m/>
    <s v="r3_Fire_Fennec_e1"/>
  </r>
  <r>
    <s v="Dharmir Fennec"/>
    <s v="Fire"/>
    <s v="N/A"/>
    <s v="Spirit"/>
    <s v="Enhance"/>
    <n v="1"/>
    <s v="Fennec"/>
    <n v="3"/>
    <x v="0"/>
    <x v="11"/>
    <s v="r3_Fire_Fennec_e2"/>
    <x v="2"/>
    <n v="3"/>
    <x v="1"/>
    <n v="1"/>
    <m/>
    <s v="r3_Fire_Fennec_e2"/>
  </r>
  <r>
    <s v="Starhaven Fennec Pup"/>
    <s v="Light"/>
    <s v="N/A"/>
    <s v="Spirit"/>
    <s v="Enhance"/>
    <n v="1"/>
    <s v="Fennec"/>
    <n v="2"/>
    <x v="0"/>
    <x v="10"/>
    <s v="r3_Light_Fennec_e1"/>
    <x v="1"/>
    <n v="2"/>
    <x v="1"/>
    <n v="1"/>
    <m/>
    <s v="r3_Light_Fennec_e1"/>
  </r>
  <r>
    <s v="Starhaven Fennec"/>
    <s v="Light"/>
    <s v="N/A"/>
    <s v="Spirit"/>
    <s v="Enhance"/>
    <n v="1"/>
    <s v="Fennec"/>
    <n v="3"/>
    <x v="0"/>
    <x v="11"/>
    <s v="r3_Light_Fennec_e2"/>
    <x v="2"/>
    <n v="3"/>
    <x v="1"/>
    <n v="1"/>
    <m/>
    <s v="r3_Light_Fennec_e2"/>
  </r>
  <r>
    <s v="Wavestrom Fennec Pup"/>
    <s v="Water"/>
    <s v="N/A"/>
    <s v="Spirit"/>
    <s v="Enhance"/>
    <n v="1"/>
    <s v="Fennec"/>
    <n v="2"/>
    <x v="0"/>
    <x v="10"/>
    <s v="r3_Water_Fennec_e1"/>
    <x v="1"/>
    <n v="2"/>
    <x v="1"/>
    <n v="1"/>
    <m/>
    <s v="r3_Water_Fennec_e1"/>
  </r>
  <r>
    <s v="Wavestrom Fennec"/>
    <s v="Water"/>
    <s v="N/A"/>
    <s v="Spirit"/>
    <s v="Enhance"/>
    <n v="1"/>
    <s v="Fennec"/>
    <n v="3"/>
    <x v="0"/>
    <x v="11"/>
    <s v="r3_Water_Fennec_e2"/>
    <x v="2"/>
    <n v="3"/>
    <x v="1"/>
    <n v="1"/>
    <m/>
    <s v="r3_Water_Fennec_e2"/>
  </r>
  <r>
    <s v="Ordric Scholar"/>
    <s v="Dark"/>
    <s v="Male"/>
    <s v="Human"/>
    <s v="Mage"/>
    <n v="5"/>
    <s v="Warlock"/>
    <n v="3"/>
    <x v="0"/>
    <x v="12"/>
    <s v="r3_Dark_Warlock_e1"/>
    <x v="2"/>
    <n v="4"/>
    <x v="0"/>
    <n v="1"/>
    <m/>
    <s v="r2_Dark_Warlock_e1"/>
  </r>
  <r>
    <s v="Ordric Monk"/>
    <s v="Dark"/>
    <s v="Male"/>
    <s v="Human"/>
    <s v="Mage"/>
    <n v="5"/>
    <s v="Warlock"/>
    <n v="4"/>
    <x v="1"/>
    <x v="12"/>
    <s v="r3_Dark_Warlock_e2"/>
    <x v="2"/>
    <n v="4"/>
    <x v="0"/>
    <n v="1"/>
    <m/>
    <s v="r2_Dark_Warlock_e2"/>
  </r>
  <r>
    <s v="Yoran Shaman"/>
    <s v="Earth"/>
    <s v="Male"/>
    <s v="Human"/>
    <s v="Mage"/>
    <n v="5"/>
    <s v="Bard"/>
    <n v="3"/>
    <x v="0"/>
    <x v="12"/>
    <s v="r3_Earth_Bard_e1"/>
    <x v="2"/>
    <n v="4"/>
    <x v="0"/>
    <n v="1"/>
    <m/>
    <s v="r2_Earth_Bard_e1"/>
  </r>
  <r>
    <s v="Yoran Shaman Elder"/>
    <s v="Earth"/>
    <s v="Male"/>
    <s v="Human"/>
    <s v="Mage"/>
    <n v="5"/>
    <s v="Bard"/>
    <n v="4"/>
    <x v="1"/>
    <x v="12"/>
    <s v="r3_Earth_Bard_e2"/>
    <x v="2"/>
    <n v="4"/>
    <x v="0"/>
    <n v="1"/>
    <m/>
    <s v="r2_Earth_Bard_e2"/>
  </r>
  <r>
    <s v="Powderhound"/>
    <s v="Fire"/>
    <s v="Male"/>
    <s v="Dwarf"/>
    <s v="Mage"/>
    <n v="5"/>
    <s v="ExplosiveMage"/>
    <n v="3"/>
    <x v="0"/>
    <x v="12"/>
    <s v="r3_Fire_ExplosiveMage_e1"/>
    <x v="2"/>
    <n v="4"/>
    <x v="0"/>
    <n v="1"/>
    <m/>
    <s v="r2_Fire_ExplosiveMage_e1"/>
  </r>
  <r>
    <s v="Wreckless Powderhound"/>
    <s v="Fire"/>
    <s v="Male"/>
    <s v="Dwarf"/>
    <s v="Mage"/>
    <n v="5"/>
    <s v="ExplosiveMage"/>
    <n v="4"/>
    <x v="1"/>
    <x v="12"/>
    <s v="r3_Fire_ExplosiveMage_e2"/>
    <x v="2"/>
    <n v="4"/>
    <x v="0"/>
    <n v="1"/>
    <m/>
    <s v="r2_Fire_ExplosiveMage_e2"/>
  </r>
  <r>
    <s v="Shadowlight Brawler"/>
    <s v="Light"/>
    <s v="Female"/>
    <s v="Dren"/>
    <s v="Mage"/>
    <n v="5"/>
    <s v="Chemist"/>
    <n v="3"/>
    <x v="0"/>
    <x v="12"/>
    <s v="r3_Light_Chemist_e1"/>
    <x v="2"/>
    <n v="4"/>
    <x v="0"/>
    <n v="1"/>
    <m/>
    <s v="r2_Light_Chemist_e1"/>
  </r>
  <r>
    <s v="Shadowlight Bruiser"/>
    <s v="Light"/>
    <s v="Female"/>
    <s v="Dren"/>
    <s v="Mage"/>
    <n v="5"/>
    <s v="Chemist"/>
    <n v="4"/>
    <x v="1"/>
    <x v="12"/>
    <s v="r3_Light_Chemist_e2"/>
    <x v="2"/>
    <n v="4"/>
    <x v="0"/>
    <n v="1"/>
    <m/>
    <s v="r2_Light_Chemist_e2"/>
  </r>
  <r>
    <s v="Steel Sea Vagrant"/>
    <s v="Water"/>
    <s v="Male"/>
    <s v="Dwarf"/>
    <s v="Mage"/>
    <n v="5"/>
    <s v="WindWarrior"/>
    <n v="3"/>
    <x v="0"/>
    <x v="12"/>
    <s v="r3_Water_WindWarrior_e1"/>
    <x v="2"/>
    <n v="4"/>
    <x v="0"/>
    <n v="1"/>
    <m/>
    <s v="r2_Water_WindWarrior_e1"/>
  </r>
  <r>
    <s v="Steel Sea Vagabond"/>
    <s v="Water"/>
    <s v="Male"/>
    <s v="Dwarf"/>
    <s v="Mage"/>
    <n v="5"/>
    <s v="WindWarrior"/>
    <n v="4"/>
    <x v="1"/>
    <x v="12"/>
    <s v="r3_Water_WindWarrior_e2"/>
    <x v="2"/>
    <n v="4"/>
    <x v="0"/>
    <n v="1"/>
    <m/>
    <s v="r2_Water_WindWarrior_e2"/>
  </r>
  <r>
    <s v="Lunia Spirit"/>
    <s v="Dark"/>
    <s v="N/A"/>
    <s v="Spirit"/>
    <s v="Defender"/>
    <n v="7"/>
    <s v="Wraith"/>
    <n v="3"/>
    <x v="0"/>
    <x v="13"/>
    <s v="r3_Dark_Wraith_e1"/>
    <x v="2"/>
    <n v="4"/>
    <x v="1"/>
    <n v="2"/>
    <m/>
    <s v="r3_Dark_Wraith_e1"/>
  </r>
  <r>
    <s v="Lunia Specter"/>
    <s v="Dark"/>
    <s v="N/A"/>
    <s v="Spirit"/>
    <s v="Defender"/>
    <n v="7"/>
    <s v="Wraith"/>
    <n v="4"/>
    <x v="1"/>
    <x v="13"/>
    <s v="r3_Dark_Wraith_e2"/>
    <x v="2"/>
    <n v="4"/>
    <x v="1"/>
    <n v="2"/>
    <m/>
    <s v="r3_Dark_Wraith_e2"/>
  </r>
  <r>
    <s v="Wren Bogs Orc"/>
    <s v="Earth"/>
    <s v="Male"/>
    <s v="Giant"/>
    <s v="Soldier"/>
    <n v="4"/>
    <s v="Orc"/>
    <n v="3"/>
    <x v="0"/>
    <x v="13"/>
    <s v="r3_Earth_Orc_e1"/>
    <x v="2"/>
    <n v="4"/>
    <x v="1"/>
    <n v="1"/>
    <m/>
    <s v="r4_Earth_Orc_e1"/>
  </r>
  <r>
    <s v="Wren Bogs Chieftain"/>
    <s v="Earth"/>
    <s v="Male"/>
    <s v="Giant"/>
    <s v="Soldier"/>
    <n v="4"/>
    <s v="Orc"/>
    <n v="4"/>
    <x v="1"/>
    <x v="13"/>
    <s v="r3_Earth_Orc_e2"/>
    <x v="2"/>
    <n v="4"/>
    <x v="1"/>
    <n v="2"/>
    <m/>
    <s v="r4_Earth_Orc_e2"/>
  </r>
  <r>
    <s v="Alteran Orc"/>
    <s v="Fire"/>
    <s v="Male"/>
    <s v="Giant"/>
    <s v="Soldier"/>
    <n v="4"/>
    <s v="Orc"/>
    <n v="3"/>
    <x v="0"/>
    <x v="13"/>
    <s v="r3_Fire_Orc_e1"/>
    <x v="2"/>
    <n v="4"/>
    <x v="0"/>
    <n v="2"/>
    <m/>
    <s v="r4_Fire_Orc_e1"/>
  </r>
  <r>
    <s v="Alteran Orc Enforcer"/>
    <s v="Fire"/>
    <s v="Male"/>
    <s v="Giant"/>
    <s v="Soldier"/>
    <n v="4"/>
    <s v="Orc"/>
    <n v="4"/>
    <x v="1"/>
    <x v="13"/>
    <s v="r3_Fire_Orc_e2"/>
    <x v="2"/>
    <n v="4"/>
    <x v="0"/>
    <n v="2"/>
    <m/>
    <s v="r4_Fire_Orc_e2"/>
  </r>
  <r>
    <s v="Garuda"/>
    <s v="Light"/>
    <s v="Male"/>
    <s v="Creature"/>
    <s v="Soldier"/>
    <n v="4"/>
    <s v="Garuda"/>
    <n v="3"/>
    <x v="0"/>
    <x v="13"/>
    <s v="r3_Light_Garuda_e1"/>
    <x v="2"/>
    <n v="4"/>
    <x v="1"/>
    <n v="2"/>
    <m/>
    <s v="r4_Light_Garuda_e1"/>
  </r>
  <r>
    <s v="Holy Bird Garuda"/>
    <s v="Light"/>
    <s v="Male"/>
    <s v="Creature"/>
    <s v="Soldier"/>
    <n v="4"/>
    <s v="Garuda"/>
    <n v="4"/>
    <x v="1"/>
    <x v="13"/>
    <s v="r3_Light_Garuda_e2"/>
    <x v="2"/>
    <n v="4"/>
    <x v="1"/>
    <n v="2"/>
    <m/>
    <s v="r4_Light_Garuda_e2"/>
  </r>
  <r>
    <s v="Wavestrom Orc"/>
    <s v="Water"/>
    <s v="Male"/>
    <s v="Giant"/>
    <s v="Soldier"/>
    <n v="4"/>
    <s v="Orc"/>
    <n v="3"/>
    <x v="0"/>
    <x v="13"/>
    <s v="r3_Water_Orc_e1"/>
    <x v="2"/>
    <n v="4"/>
    <x v="1"/>
    <n v="1"/>
    <m/>
    <s v="r4_Water_Orc_e1"/>
  </r>
  <r>
    <s v="Wavestrom Orc Elder"/>
    <s v="Water"/>
    <s v="Male"/>
    <s v="Giant"/>
    <s v="Soldier"/>
    <n v="4"/>
    <s v="Orc"/>
    <n v="4"/>
    <x v="1"/>
    <x v="13"/>
    <s v="r3_Water_Orc_e2"/>
    <x v="2"/>
    <n v="4"/>
    <x v="1"/>
    <n v="2"/>
    <m/>
    <s v="r4_Water_Orc_e2"/>
  </r>
  <r>
    <s v="Nightmare Crawler"/>
    <s v="Dark"/>
    <s v="N/A"/>
    <s v="Creature"/>
    <s v="Defender"/>
    <n v="7"/>
    <s v="Crawler"/>
    <n v="4"/>
    <x v="0"/>
    <x v="14"/>
    <s v="r4_Dark_Crawler_e1"/>
    <x v="3"/>
    <n v="4"/>
    <x v="1"/>
    <n v="1"/>
    <m/>
    <s v="r4_Dark_Crawler_e1"/>
  </r>
  <r>
    <s v="Deepmoss Jaguar"/>
    <s v="Earth"/>
    <s v="N/A"/>
    <s v="Creature"/>
    <s v="Defender"/>
    <n v="7"/>
    <s v="Jaguar"/>
    <n v="4"/>
    <x v="0"/>
    <x v="14"/>
    <s v="r4_Earth_Jaguar_e1"/>
    <x v="3"/>
    <n v="4"/>
    <x v="0"/>
    <n v="2"/>
    <m/>
    <s v="r4_Earth_Jaguar_e1"/>
  </r>
  <r>
    <s v="Dharmir Tusk"/>
    <s v="Fire"/>
    <s v="N/A"/>
    <s v="Creature"/>
    <s v="Defender"/>
    <n v="7"/>
    <s v="Boar"/>
    <n v="4"/>
    <x v="0"/>
    <x v="14"/>
    <s v="r4_Fire_Boar_e1"/>
    <x v="3"/>
    <n v="4"/>
    <x v="1"/>
    <n v="1"/>
    <m/>
    <s v="r4_Fire_Boar_e1"/>
  </r>
  <r>
    <s v="Kinnara"/>
    <s v="Light"/>
    <s v="N/A"/>
    <s v="Creature"/>
    <s v="Defender"/>
    <n v="7"/>
    <s v="Kinnara"/>
    <n v="4"/>
    <x v="0"/>
    <x v="14"/>
    <s v="r4_Light_Kinnara_e1"/>
    <x v="3"/>
    <n v="4"/>
    <x v="1"/>
    <n v="2"/>
    <m/>
    <s v="r4_Light_Kinnara_e1"/>
  </r>
  <r>
    <s v="Wavestrom Crab"/>
    <s v="Water"/>
    <s v="N/A"/>
    <s v="Creature"/>
    <s v="Defender"/>
    <n v="7"/>
    <s v="MantisShrimp"/>
    <n v="4"/>
    <x v="0"/>
    <x v="14"/>
    <s v="r4_Water_MantisShrimp_e1"/>
    <x v="3"/>
    <n v="4"/>
    <x v="1"/>
    <n v="2"/>
    <m/>
    <s v="r4_Water_MantisShrimp_e1"/>
  </r>
  <r>
    <s v="Nightstalker Pup"/>
    <s v="Dark"/>
    <s v="N/A"/>
    <s v="Creature"/>
    <s v="Dragon"/>
    <n v="6"/>
    <s v="Wyrm"/>
    <n v="4"/>
    <x v="0"/>
    <x v="15"/>
    <s v="r4_Dark_Wyrm_e1"/>
    <x v="3"/>
    <n v="5"/>
    <x v="1"/>
    <n v="1"/>
    <m/>
    <s v="r4_Dark_Wyrm_e1"/>
  </r>
  <r>
    <s v="Nightstalker"/>
    <s v="Dark"/>
    <s v="N/A"/>
    <s v="Creature"/>
    <s v="Dragon"/>
    <n v="6"/>
    <s v="Wyrm"/>
    <n v="5"/>
    <x v="1"/>
    <x v="15"/>
    <s v="r4_Dark_Wyrm_e2"/>
    <x v="3"/>
    <n v="5"/>
    <x v="1"/>
    <n v="2"/>
    <m/>
    <s v="r4_Dark_Wyrm_e2"/>
  </r>
  <r>
    <s v="Wren Bogs Spawnling"/>
    <s v="Earth"/>
    <s v="N/A"/>
    <s v="Creature"/>
    <s v="Dragon"/>
    <n v="6"/>
    <s v="Basilisk"/>
    <n v="4"/>
    <x v="0"/>
    <x v="15"/>
    <s v="r4_Earth_Basilisk_e1"/>
    <x v="3"/>
    <n v="5"/>
    <x v="1"/>
    <n v="2"/>
    <m/>
    <s v="r4_Earth_Basilisk_e1"/>
  </r>
  <r>
    <s v="Wren Bogs Basilisk"/>
    <s v="Earth"/>
    <s v="N/A"/>
    <s v="Creature"/>
    <s v="Dragon"/>
    <n v="6"/>
    <s v="Basilisk"/>
    <n v="5"/>
    <x v="1"/>
    <x v="15"/>
    <s v="r4_Earth_Basilisk_e2"/>
    <x v="3"/>
    <n v="5"/>
    <x v="1"/>
    <n v="2"/>
    <m/>
    <s v="r4_Earth_Basilisk_e2"/>
  </r>
  <r>
    <s v="Alteran Manderling"/>
    <s v="Fire"/>
    <s v="N/A"/>
    <s v="Creature"/>
    <s v="Dragon"/>
    <n v="6"/>
    <s v="Drake"/>
    <n v="4"/>
    <x v="0"/>
    <x v="15"/>
    <s v="r4_Fire_Drake_e1"/>
    <x v="3"/>
    <n v="5"/>
    <x v="0"/>
    <n v="3"/>
    <m/>
    <s v="r4_Fire_Drake_e1"/>
  </r>
  <r>
    <s v="Alteran Mander"/>
    <s v="Fire"/>
    <s v="N/A"/>
    <s v="Creature"/>
    <s v="Dragon"/>
    <n v="6"/>
    <s v="Drake"/>
    <n v="5"/>
    <x v="1"/>
    <x v="15"/>
    <s v="r4_Fire_Drake_e2"/>
    <x v="3"/>
    <n v="5"/>
    <x v="0"/>
    <n v="3"/>
    <m/>
    <s v="r4_Fire_Drake_e2"/>
  </r>
  <r>
    <s v="Vritra Spawn"/>
    <s v="Light"/>
    <s v="N/A"/>
    <s v="Creature"/>
    <s v="Dragon"/>
    <n v="6"/>
    <s v="Wyvern"/>
    <n v="4"/>
    <x v="0"/>
    <x v="15"/>
    <s v="r4_Light_Wyvern_e1"/>
    <x v="3"/>
    <n v="5"/>
    <x v="1"/>
    <n v="1"/>
    <m/>
    <s v="r4_Light_Wyvern_e1"/>
  </r>
  <r>
    <s v="Vritra"/>
    <s v="Light"/>
    <s v="N/A"/>
    <s v="Creature"/>
    <s v="Dragon"/>
    <n v="6"/>
    <s v="Wyvern"/>
    <n v="5"/>
    <x v="1"/>
    <x v="15"/>
    <s v="r4_Light_Wyvern_e2"/>
    <x v="3"/>
    <n v="5"/>
    <x v="1"/>
    <n v="2"/>
    <m/>
    <s v="r4_Light_Wyvern_e2"/>
  </r>
  <r>
    <s v="Sharhein Serpent"/>
    <s v="Water"/>
    <s v="N/A"/>
    <s v="Creature"/>
    <s v="Dragon"/>
    <n v="6"/>
    <s v="Serpent"/>
    <n v="4"/>
    <x v="0"/>
    <x v="15"/>
    <s v="r4_Water_Serpent_e1"/>
    <x v="3"/>
    <n v="5"/>
    <x v="1"/>
    <n v="2"/>
    <m/>
    <s v="r4_Water_Serpent_e1"/>
  </r>
  <r>
    <s v="Sharhein Warbeast"/>
    <s v="Water"/>
    <s v="N/A"/>
    <s v="Creature"/>
    <s v="Dragon"/>
    <n v="6"/>
    <s v="Serpent"/>
    <n v="5"/>
    <x v="1"/>
    <x v="15"/>
    <s v="r4_Water_Serpent_e2"/>
    <x v="3"/>
    <n v="5"/>
    <x v="1"/>
    <n v="2"/>
    <m/>
    <s v="r4_Water_Serpent_e2"/>
  </r>
  <r>
    <s v="Longnight Phantom"/>
    <s v="Dark"/>
    <s v="N/A"/>
    <s v="Spirit"/>
    <s v="Soldier"/>
    <n v="4"/>
    <s v="Revenant"/>
    <n v="4"/>
    <x v="0"/>
    <x v="16"/>
    <s v="r4_Dark_Revenant_e1"/>
    <x v="3"/>
    <n v="5"/>
    <x v="1"/>
    <n v="2"/>
    <m/>
    <s v="r4_Dark_Revenant_e1"/>
  </r>
  <r>
    <s v="Longnight Revenant"/>
    <s v="Dark"/>
    <s v="N/A"/>
    <s v="Spirit"/>
    <s v="Soldier"/>
    <n v="4"/>
    <s v="Revenant"/>
    <n v="5"/>
    <x v="1"/>
    <x v="16"/>
    <s v="r4_Dark_Revenant_e2"/>
    <x v="3"/>
    <n v="5"/>
    <x v="1"/>
    <n v="2"/>
    <m/>
    <s v="r4_Dark_Revenant_e2"/>
  </r>
  <r>
    <s v="Earthbound Protector"/>
    <s v="Earth"/>
    <s v="N/A"/>
    <s v="Creature"/>
    <s v="Defender"/>
    <n v="7"/>
    <s v="Golem"/>
    <n v="4"/>
    <x v="0"/>
    <x v="16"/>
    <s v="r4_Earth_Golem_e1"/>
    <x v="3"/>
    <n v="5"/>
    <x v="1"/>
    <n v="2"/>
    <m/>
    <s v="r3_Earth_Golem_e1"/>
  </r>
  <r>
    <s v="Earthbound Ancient"/>
    <s v="Earth"/>
    <s v="N/A"/>
    <s v="Creature"/>
    <s v="Defender"/>
    <n v="7"/>
    <s v="Golem"/>
    <n v="5"/>
    <x v="1"/>
    <x v="16"/>
    <s v="r4_Earth_Golem_e2"/>
    <x v="3"/>
    <n v="5"/>
    <x v="1"/>
    <n v="3"/>
    <m/>
    <s v="r3_Earth_Golem_e2"/>
  </r>
  <r>
    <s v="Volcanic Golem"/>
    <s v="Fire"/>
    <s v="N/A"/>
    <s v="Giant"/>
    <s v="Defender"/>
    <n v="7"/>
    <s v="Golem"/>
    <n v="4"/>
    <x v="0"/>
    <x v="16"/>
    <s v="r4_Fire_Golem_e1"/>
    <x v="3"/>
    <n v="5"/>
    <x v="0"/>
    <n v="3"/>
    <m/>
    <s v="r3_Fire_Golem_e1"/>
  </r>
  <r>
    <s v="Magma Golem"/>
    <s v="Fire"/>
    <s v="N/A"/>
    <s v="Giant"/>
    <s v="Defender"/>
    <n v="7"/>
    <s v="Golem"/>
    <n v="5"/>
    <x v="1"/>
    <x v="16"/>
    <s v="r4_Fire_Golem_e2"/>
    <x v="3"/>
    <n v="5"/>
    <x v="0"/>
    <n v="3"/>
    <m/>
    <s v="r3_Fire_Golem_e2"/>
  </r>
  <r>
    <s v="Starhaven Attendant"/>
    <s v="Light"/>
    <s v="N/A"/>
    <s v="Giant"/>
    <s v="Defender"/>
    <n v="7"/>
    <s v="Golem"/>
    <n v="4"/>
    <x v="0"/>
    <x v="16"/>
    <s v="r4_Light_Golem_e1"/>
    <x v="3"/>
    <n v="5"/>
    <x v="0"/>
    <n v="3"/>
    <m/>
    <s v="r3_Light_Golem_e1"/>
  </r>
  <r>
    <s v="Starhaven Guardian"/>
    <s v="Light"/>
    <s v="N/A"/>
    <s v="Giant"/>
    <s v="Defender"/>
    <n v="7"/>
    <s v="Golem"/>
    <n v="5"/>
    <x v="1"/>
    <x v="16"/>
    <s v="r4_Light_Golem_e2"/>
    <x v="3"/>
    <n v="5"/>
    <x v="0"/>
    <n v="3"/>
    <m/>
    <s v="r3_Light_Golem_e2"/>
  </r>
  <r>
    <s v="Urther Terror"/>
    <s v="Water"/>
    <s v="N/A"/>
    <s v="Giant"/>
    <s v="Defender"/>
    <n v="7"/>
    <s v="Golem"/>
    <n v="4"/>
    <x v="0"/>
    <x v="16"/>
    <s v="r4_Water_Golem_e1"/>
    <x v="3"/>
    <n v="5"/>
    <x v="0"/>
    <n v="3"/>
    <m/>
    <s v="r3_Water_Golem_e1"/>
  </r>
  <r>
    <s v="Urther Nightmare"/>
    <s v="Water"/>
    <s v="N/A"/>
    <s v="Giant"/>
    <s v="Defender"/>
    <n v="7"/>
    <s v="Golem"/>
    <n v="5"/>
    <x v="1"/>
    <x v="16"/>
    <s v="r4_Water_Golem_e2"/>
    <x v="3"/>
    <n v="5"/>
    <x v="0"/>
    <n v="3"/>
    <m/>
    <s v="r3_Water_Golem_e2"/>
  </r>
  <r>
    <s v="Longnight Djinn"/>
    <s v="Dark"/>
    <s v="Male"/>
    <s v="Spirit"/>
    <s v="Priest"/>
    <n v="3"/>
    <s v="Missionary"/>
    <n v="4"/>
    <x v="0"/>
    <x v="17"/>
    <s v="r4_Dark_Missionary_e1"/>
    <x v="3"/>
    <n v="4"/>
    <x v="0"/>
    <n v="2"/>
    <m/>
    <s v="r4_Dark_Missionary_e1"/>
  </r>
  <r>
    <s v="Psadrian Healer"/>
    <s v="Earth"/>
    <s v="Female"/>
    <s v="Creature"/>
    <s v="Priest"/>
    <n v="3"/>
    <s v="Witch"/>
    <n v="4"/>
    <x v="0"/>
    <x v="17"/>
    <s v="r4_Earth_Witch_e1"/>
    <x v="3"/>
    <n v="4"/>
    <x v="0"/>
    <n v="2"/>
    <m/>
    <s v="r4_Earth_Witch_e1"/>
  </r>
  <r>
    <s v="Alteran Handmaiden"/>
    <s v="Fire"/>
    <s v="Female"/>
    <s v="Human"/>
    <s v="Priest"/>
    <n v="3"/>
    <s v="Maiden"/>
    <n v="4"/>
    <x v="0"/>
    <x v="17"/>
    <s v="r4_Fire_Maiden_e1"/>
    <x v="3"/>
    <n v="4"/>
    <x v="0"/>
    <n v="2"/>
    <m/>
    <s v="r4_Fire_Maiden_e1"/>
  </r>
  <r>
    <s v="Carmal Djinn"/>
    <s v="Light"/>
    <s v="Male"/>
    <s v="Spirit"/>
    <s v="Priest"/>
    <n v="3"/>
    <s v="Sunspot"/>
    <n v="4"/>
    <x v="0"/>
    <x v="17"/>
    <s v="r4_Light_Sunspot_e1"/>
    <x v="3"/>
    <n v="4"/>
    <x v="0"/>
    <n v="2"/>
    <m/>
    <s v="r4_Light_Sunspot_e1"/>
  </r>
  <r>
    <s v="Redeemer's Acolyte"/>
    <s v="Water"/>
    <s v="Male"/>
    <s v="Spirit"/>
    <s v="Priest"/>
    <n v="3"/>
    <s v="CrystalPriest"/>
    <n v="4"/>
    <x v="0"/>
    <x v="17"/>
    <s v="r4_Water_CrystalPriest_e1"/>
    <x v="3"/>
    <n v="4"/>
    <x v="0"/>
    <n v="2"/>
    <m/>
    <s v="r4_Water_CrystalPriest_e1"/>
  </r>
  <r>
    <s v="Lunia Abberation"/>
    <s v="Dark"/>
    <s v="Male"/>
    <s v="Giant"/>
    <s v="Soldier"/>
    <n v="4"/>
    <s v="Cyclops"/>
    <n v="5"/>
    <x v="0"/>
    <x v="18"/>
    <s v="r5_Dark_Cyclops_e1"/>
    <x v="4"/>
    <n v="5"/>
    <x v="0"/>
    <n v="3"/>
    <m/>
    <s v="r5_Dark_Cyclops_e1"/>
  </r>
  <r>
    <s v="Wren Bogs Trog"/>
    <s v="Earth"/>
    <s v="Male"/>
    <s v="Giant"/>
    <s v="Soldier"/>
    <n v="4"/>
    <s v="Cyclops"/>
    <n v="5"/>
    <x v="0"/>
    <x v="18"/>
    <s v="r5_Earth_Cyclops_e1"/>
    <x v="4"/>
    <n v="5"/>
    <x v="0"/>
    <n v="3"/>
    <m/>
    <s v="r5_Earth_Cyclops_e1"/>
  </r>
  <r>
    <s v="Arkenhold Troll"/>
    <s v="Fire"/>
    <s v="Male"/>
    <s v="Giant"/>
    <s v="Soldier"/>
    <n v="4"/>
    <s v="Cyclops"/>
    <n v="5"/>
    <x v="0"/>
    <x v="18"/>
    <s v="r5_Fire_Cyclops_e1"/>
    <x v="4"/>
    <n v="5"/>
    <x v="0"/>
    <n v="3"/>
    <m/>
    <s v="r5_Fire_Cyclops_e1"/>
  </r>
  <r>
    <s v="Carmal Thunderback"/>
    <s v="Light"/>
    <s v="Male"/>
    <s v="Giant"/>
    <s v="Soldier"/>
    <n v="4"/>
    <s v="Cyclops"/>
    <n v="5"/>
    <x v="0"/>
    <x v="18"/>
    <s v="r5_Light_Cyclops_e1"/>
    <x v="4"/>
    <n v="5"/>
    <x v="0"/>
    <n v="3"/>
    <m/>
    <s v="r5_Light_Cyclops_e1"/>
  </r>
  <r>
    <s v="Wavestrom Biclops"/>
    <s v="Water"/>
    <s v="Male"/>
    <s v="Giant"/>
    <s v="Soldier"/>
    <n v="4"/>
    <s v="Cyclops"/>
    <n v="5"/>
    <x v="0"/>
    <x v="18"/>
    <s v="r5_Water_Cyclops_e1"/>
    <x v="4"/>
    <n v="5"/>
    <x v="1"/>
    <n v="2"/>
    <m/>
    <s v="r5_Water_Cyclops_e1"/>
  </r>
  <r>
    <s v="Nightbound"/>
    <s v="Dark"/>
    <s v="Female"/>
    <s v="Human"/>
    <s v="Mage"/>
    <n v="5"/>
    <s v="Nightbound"/>
    <n v="6"/>
    <x v="0"/>
    <x v="19"/>
    <s v="r6_Dark_Nightbound_e1"/>
    <x v="5"/>
    <n v="6"/>
    <x v="0"/>
    <n v="2"/>
    <m/>
    <s v="r6_Dark_Nightbound_e1"/>
  </r>
  <r>
    <s v="The Dagda"/>
    <s v="Earth"/>
    <s v="Male"/>
    <s v="Human"/>
    <s v="Mage"/>
    <n v="5"/>
    <s v="Shaman"/>
    <n v="6"/>
    <x v="0"/>
    <x v="19"/>
    <s v="r6_Earth_Shaman_e1"/>
    <x v="5"/>
    <n v="6"/>
    <x v="0"/>
    <n v="2"/>
    <m/>
    <s v="r6_Earth_Shaman_e1"/>
  </r>
  <r>
    <s v="Unburnt"/>
    <s v="Fire"/>
    <s v="Female"/>
    <s v="Human"/>
    <s v="Mage"/>
    <n v="5"/>
    <s v="Unburnt"/>
    <n v="6"/>
    <x v="0"/>
    <x v="19"/>
    <s v="r6_Fire_Unburnt_e1"/>
    <x v="5"/>
    <n v="6"/>
    <x v="0"/>
    <n v="2"/>
    <m/>
    <s v="r6_Fire_Unburnt_e1"/>
  </r>
  <r>
    <s v="Starblade Champion"/>
    <s v="Light"/>
    <s v="Male"/>
    <s v="Dren"/>
    <s v="Mage"/>
    <n v="5"/>
    <s v="Bolter"/>
    <n v="6"/>
    <x v="0"/>
    <x v="19"/>
    <s v="r6_Light_Bolter_e1"/>
    <x v="5"/>
    <n v="6"/>
    <x v="1"/>
    <n v="3"/>
    <m/>
    <s v="r6_Light_Bolter_e1"/>
  </r>
  <r>
    <s v="Steel Sea Witch"/>
    <s v="Water"/>
    <s v="Female"/>
    <s v="Creature"/>
    <s v="Mage"/>
    <n v="5"/>
    <s v="Witch"/>
    <n v="6"/>
    <x v="0"/>
    <x v="19"/>
    <s v="r6_Water_Witch_e1"/>
    <x v="5"/>
    <n v="6"/>
    <x v="1"/>
    <n v="3"/>
    <m/>
    <s v="r6_Water_Witch_e1"/>
  </r>
  <r>
    <s v="Flameguard Spirit"/>
    <s v="Fire"/>
    <s v="N/A"/>
    <s v="Spirit"/>
    <s v="Defender"/>
    <n v="7"/>
    <s v="Specter"/>
    <n v="1"/>
    <x v="0"/>
    <x v="20"/>
    <s v="r1_Fire_Specterling_e1"/>
    <x v="0"/>
    <n v="3"/>
    <x v="1"/>
    <n v="1"/>
    <m/>
    <s v="r1_Fire_Specterling_e1"/>
  </r>
</pivotCacheRecords>
</file>

<file path=xl/pivotCache/pivotCacheRecords2.xml><?xml version="1.0" encoding="utf-8"?>
<pivotCacheRecords xmlns="http://schemas.openxmlformats.org/spreadsheetml/2006/main" xmlns:r="http://schemas.openxmlformats.org/officeDocument/2006/relationships" count="202">
  <r>
    <s v="Karheln Thief"/>
    <x v="0"/>
    <s v="Male"/>
    <s v="Human"/>
    <s v="Adventurer"/>
    <n v="2"/>
    <s v="Scavenger"/>
    <x v="0"/>
    <x v="0"/>
    <x v="0"/>
    <s v="r1_Dark_Scavenger_e1"/>
    <x v="0"/>
    <n v="2"/>
    <x v="0"/>
  </r>
  <r>
    <s v="Karheln Scavenger"/>
    <x v="0"/>
    <s v="Male"/>
    <s v="Human"/>
    <s v="Adventurer"/>
    <n v="2"/>
    <s v="Scavenger"/>
    <x v="1"/>
    <x v="1"/>
    <x v="0"/>
    <s v="r1_Dark_Scavenger_e2"/>
    <x v="0"/>
    <n v="2"/>
    <x v="0"/>
  </r>
  <r>
    <s v="Yoran Nomad"/>
    <x v="1"/>
    <s v="Female"/>
    <s v="Human"/>
    <s v="Adventurer"/>
    <n v="2"/>
    <s v="Bedouin"/>
    <x v="0"/>
    <x v="0"/>
    <x v="0"/>
    <s v="r1_Earth_Bedouin_e1"/>
    <x v="0"/>
    <n v="2"/>
    <x v="1"/>
  </r>
  <r>
    <s v="Yoran Rogue"/>
    <x v="1"/>
    <s v="Female"/>
    <s v="Human"/>
    <s v="Adventurer"/>
    <n v="2"/>
    <s v="Bedouin"/>
    <x v="1"/>
    <x v="1"/>
    <x v="0"/>
    <s v="r1_Earth_Bedouin_e2"/>
    <x v="0"/>
    <n v="2"/>
    <x v="1"/>
  </r>
  <r>
    <s v="Arkenhold Stalker"/>
    <x v="2"/>
    <s v="Female"/>
    <s v="Human"/>
    <s v="Adventurer"/>
    <n v="2"/>
    <s v="Huntress"/>
    <x v="0"/>
    <x v="0"/>
    <x v="0"/>
    <s v="r1_Fire_Huntress_e1"/>
    <x v="0"/>
    <n v="2"/>
    <x v="0"/>
  </r>
  <r>
    <s v="Arkenhold Huntress"/>
    <x v="2"/>
    <s v="Female"/>
    <s v="Human"/>
    <s v="Adventurer"/>
    <n v="2"/>
    <s v="Huntress"/>
    <x v="1"/>
    <x v="1"/>
    <x v="0"/>
    <s v="r1_Fire_Huntress_e2"/>
    <x v="0"/>
    <n v="2"/>
    <x v="0"/>
  </r>
  <r>
    <s v="Shadowlight Pilgrim"/>
    <x v="3"/>
    <s v="Female"/>
    <s v="Dren"/>
    <s v="Adventurer"/>
    <n v="2"/>
    <s v="Pilgrim"/>
    <x v="0"/>
    <x v="0"/>
    <x v="0"/>
    <s v="r1_Light_Pilgrim_e1"/>
    <x v="0"/>
    <n v="2"/>
    <x v="1"/>
  </r>
  <r>
    <s v="Shadowlight Herald"/>
    <x v="3"/>
    <s v="Female"/>
    <s v="Dren"/>
    <s v="Adventurer"/>
    <n v="2"/>
    <s v="Pilgrim"/>
    <x v="1"/>
    <x v="1"/>
    <x v="0"/>
    <s v="r1_Light_Pilgrim_e2"/>
    <x v="0"/>
    <n v="2"/>
    <x v="1"/>
  </r>
  <r>
    <s v="Sharhein Clansman"/>
    <x v="4"/>
    <s v="Male"/>
    <s v="Human"/>
    <s v="Adventurer"/>
    <n v="2"/>
    <s v="Pirate"/>
    <x v="0"/>
    <x v="0"/>
    <x v="0"/>
    <s v="r1_Water_Pirate_e1"/>
    <x v="0"/>
    <n v="2"/>
    <x v="1"/>
  </r>
  <r>
    <s v="Sharhein Raider"/>
    <x v="4"/>
    <s v="Male"/>
    <s v="Human"/>
    <s v="Adventurer"/>
    <n v="2"/>
    <s v="Pirate"/>
    <x v="1"/>
    <x v="1"/>
    <x v="0"/>
    <s v="r1_Water_Pirate_e2"/>
    <x v="0"/>
    <n v="2"/>
    <x v="1"/>
  </r>
  <r>
    <s v="Longnight Devotee"/>
    <x v="0"/>
    <s v="Male"/>
    <s v="Spirit"/>
    <s v="Mage"/>
    <n v="5"/>
    <s v="SoulGuardian"/>
    <x v="0"/>
    <x v="0"/>
    <x v="1"/>
    <s v="r1_Dark_SoulGuardian_e1"/>
    <x v="0"/>
    <n v="3"/>
    <x v="1"/>
  </r>
  <r>
    <s v="Longnight Disciple"/>
    <x v="0"/>
    <s v="Male"/>
    <s v="Spirit"/>
    <s v="Mage"/>
    <n v="5"/>
    <s v="SoulGuardian"/>
    <x v="1"/>
    <x v="1"/>
    <x v="1"/>
    <s v="r1_Dark_SoulGuardian_e2"/>
    <x v="0"/>
    <n v="3"/>
    <x v="1"/>
  </r>
  <r>
    <s v="Longnight Prophet"/>
    <x v="0"/>
    <s v="Male"/>
    <s v="Spirit"/>
    <s v="Mage"/>
    <n v="5"/>
    <s v="SoulGuardian"/>
    <x v="2"/>
    <x v="2"/>
    <x v="1"/>
    <s v="r1_Dark_SoulGuardian_e3"/>
    <x v="0"/>
    <n v="3"/>
    <x v="1"/>
  </r>
  <r>
    <s v="Deepmoss Runaway"/>
    <x v="1"/>
    <s v="Female"/>
    <s v="Human"/>
    <s v="Mage"/>
    <n v="5"/>
    <s v="Enchantress"/>
    <x v="0"/>
    <x v="0"/>
    <x v="1"/>
    <s v="r1_Earth_Enchantress_e1"/>
    <x v="0"/>
    <n v="3"/>
    <x v="1"/>
  </r>
  <r>
    <s v="Deepmoss Orphan"/>
    <x v="1"/>
    <s v="Female"/>
    <s v="Human"/>
    <s v="Mage"/>
    <n v="5"/>
    <s v="Enchantress"/>
    <x v="1"/>
    <x v="1"/>
    <x v="1"/>
    <s v="r1_Earth_Enchantress_e2"/>
    <x v="0"/>
    <n v="3"/>
    <x v="1"/>
  </r>
  <r>
    <s v="Deepmoss Disciple"/>
    <x v="1"/>
    <s v="Female"/>
    <s v="Human"/>
    <s v="Mage"/>
    <n v="5"/>
    <s v="Enchantress"/>
    <x v="2"/>
    <x v="2"/>
    <x v="1"/>
    <s v="r1_Earth_Enchantress_e3"/>
    <x v="0"/>
    <n v="3"/>
    <x v="1"/>
  </r>
  <r>
    <s v="Flamebound Daughter"/>
    <x v="2"/>
    <s v="Female"/>
    <s v="Human"/>
    <s v="Mage"/>
    <n v="5"/>
    <s v="Sorceress"/>
    <x v="0"/>
    <x v="0"/>
    <x v="1"/>
    <s v="r1_Fire_Sorceress_e1"/>
    <x v="0"/>
    <n v="3"/>
    <x v="0"/>
  </r>
  <r>
    <s v="Flamebound Maiden"/>
    <x v="2"/>
    <s v="Female"/>
    <s v="Human"/>
    <s v="Mage"/>
    <n v="5"/>
    <s v="Sorceress"/>
    <x v="1"/>
    <x v="1"/>
    <x v="1"/>
    <s v="r1_Fire_Sorceress_e2"/>
    <x v="0"/>
    <n v="3"/>
    <x v="0"/>
  </r>
  <r>
    <s v="Flamebound Mistress"/>
    <x v="2"/>
    <s v="Female"/>
    <s v="Human"/>
    <s v="Mage"/>
    <n v="5"/>
    <s v="Sorceress"/>
    <x v="2"/>
    <x v="2"/>
    <x v="1"/>
    <s v="r1_Fire_Sorceress_e3"/>
    <x v="0"/>
    <n v="3"/>
    <x v="0"/>
  </r>
  <r>
    <s v="Shadowlight Psychic"/>
    <x v="3"/>
    <s v="Female"/>
    <s v="Dren"/>
    <s v="Mage"/>
    <n v="5"/>
    <s v="Telepath"/>
    <x v="0"/>
    <x v="0"/>
    <x v="1"/>
    <s v="r1_Light_Telepath_e1"/>
    <x v="0"/>
    <n v="3"/>
    <x v="0"/>
  </r>
  <r>
    <s v="Shadowlight Psionic"/>
    <x v="3"/>
    <s v="Female"/>
    <s v="Dren"/>
    <s v="Mage"/>
    <n v="5"/>
    <s v="Telepath"/>
    <x v="1"/>
    <x v="1"/>
    <x v="1"/>
    <s v="r1_Light_Telepath_e2"/>
    <x v="0"/>
    <n v="3"/>
    <x v="0"/>
  </r>
  <r>
    <s v="Shadowlight Kinetic"/>
    <x v="3"/>
    <s v="Female"/>
    <s v="Dren"/>
    <s v="Mage"/>
    <n v="5"/>
    <s v="Telepath"/>
    <x v="2"/>
    <x v="2"/>
    <x v="1"/>
    <s v="r1_Light_Telepath_e3"/>
    <x v="0"/>
    <n v="3"/>
    <x v="0"/>
  </r>
  <r>
    <s v="Frostvein Cultist"/>
    <x v="4"/>
    <s v="Male"/>
    <s v="Human"/>
    <s v="Mage"/>
    <n v="5"/>
    <s v="Mage"/>
    <x v="0"/>
    <x v="0"/>
    <x v="1"/>
    <s v="r1_Water_Mage_e1"/>
    <x v="0"/>
    <n v="3"/>
    <x v="1"/>
  </r>
  <r>
    <s v="Frostvein Devout"/>
    <x v="4"/>
    <s v="Male"/>
    <s v="Human"/>
    <s v="Mage"/>
    <n v="5"/>
    <s v="Mage"/>
    <x v="1"/>
    <x v="1"/>
    <x v="1"/>
    <s v="r1_Water_Mage_e2"/>
    <x v="0"/>
    <n v="3"/>
    <x v="1"/>
  </r>
  <r>
    <s v="Frostvein Enforcer"/>
    <x v="4"/>
    <s v="Male"/>
    <s v="Human"/>
    <s v="Mage"/>
    <n v="5"/>
    <s v="Mage"/>
    <x v="2"/>
    <x v="2"/>
    <x v="1"/>
    <s v="r1_Water_Mage_e3"/>
    <x v="0"/>
    <n v="3"/>
    <x v="1"/>
  </r>
  <r>
    <s v="Nightblood Servant"/>
    <x v="0"/>
    <s v="Female"/>
    <s v="Human"/>
    <s v="Priest"/>
    <n v="3"/>
    <s v="Medic"/>
    <x v="0"/>
    <x v="0"/>
    <x v="2"/>
    <s v="r1_Dark_Medic_e1"/>
    <x v="0"/>
    <n v="3"/>
    <x v="1"/>
  </r>
  <r>
    <s v="Nightblood Medic"/>
    <x v="0"/>
    <s v="Female"/>
    <s v="Human"/>
    <s v="Priest"/>
    <n v="3"/>
    <s v="Medic"/>
    <x v="1"/>
    <x v="1"/>
    <x v="2"/>
    <s v="r1_Dark_Medic_e2"/>
    <x v="0"/>
    <n v="3"/>
    <x v="1"/>
  </r>
  <r>
    <s v="Nightblood Surgeon"/>
    <x v="0"/>
    <s v="Female"/>
    <s v="Human"/>
    <s v="Priest"/>
    <n v="3"/>
    <s v="Medic"/>
    <x v="2"/>
    <x v="2"/>
    <x v="2"/>
    <s v="r1_Dark_Medic_e3"/>
    <x v="0"/>
    <n v="3"/>
    <x v="1"/>
  </r>
  <r>
    <s v="Deepmoss Initiate"/>
    <x v="1"/>
    <s v="Male"/>
    <s v="Human"/>
    <s v="Priest"/>
    <n v="3"/>
    <s v="Druid"/>
    <x v="0"/>
    <x v="0"/>
    <x v="2"/>
    <s v="r1_Earth_Druid_e1"/>
    <x v="0"/>
    <n v="3"/>
    <x v="1"/>
  </r>
  <r>
    <s v="Deepmoss Druid"/>
    <x v="1"/>
    <s v="Male"/>
    <s v="Human"/>
    <s v="Priest"/>
    <n v="3"/>
    <s v="Druid"/>
    <x v="1"/>
    <x v="1"/>
    <x v="2"/>
    <s v="r1_Earth_Druid_e2"/>
    <x v="0"/>
    <n v="3"/>
    <x v="1"/>
  </r>
  <r>
    <s v="Deepmoss Master Druid"/>
    <x v="1"/>
    <s v="Male"/>
    <s v="Human"/>
    <s v="Priest"/>
    <n v="3"/>
    <s v="Druid"/>
    <x v="2"/>
    <x v="2"/>
    <x v="2"/>
    <s v="r1_Earth_Druid_e3"/>
    <x v="0"/>
    <n v="3"/>
    <x v="1"/>
  </r>
  <r>
    <s v="Flamebound Monk"/>
    <x v="2"/>
    <s v="Male"/>
    <s v="Human"/>
    <s v="Priest"/>
    <n v="3"/>
    <s v="Seer"/>
    <x v="0"/>
    <x v="0"/>
    <x v="2"/>
    <s v="r1_Fire_Seer_e1"/>
    <x v="0"/>
    <n v="3"/>
    <x v="1"/>
  </r>
  <r>
    <s v="Flamebound Seer"/>
    <x v="2"/>
    <s v="Male"/>
    <s v="Human"/>
    <s v="Priest"/>
    <n v="3"/>
    <s v="Seer"/>
    <x v="1"/>
    <x v="1"/>
    <x v="2"/>
    <s v="r1_Fire_Seer_e2"/>
    <x v="0"/>
    <n v="3"/>
    <x v="1"/>
  </r>
  <r>
    <s v="Flamebound Ascetic"/>
    <x v="2"/>
    <s v="Male"/>
    <s v="Human"/>
    <s v="Priest"/>
    <n v="3"/>
    <s v="Seer"/>
    <x v="2"/>
    <x v="2"/>
    <x v="2"/>
    <s v="r1_Fire_Seer_e3"/>
    <x v="0"/>
    <n v="3"/>
    <x v="1"/>
  </r>
  <r>
    <s v="Starhaven Acolyte"/>
    <x v="3"/>
    <s v="Female"/>
    <s v="Dren"/>
    <s v="Priest"/>
    <n v="3"/>
    <s v="StarSister"/>
    <x v="0"/>
    <x v="0"/>
    <x v="2"/>
    <s v="r1_Light_StarSister_e1"/>
    <x v="0"/>
    <n v="3"/>
    <x v="1"/>
  </r>
  <r>
    <s v="Starhaven Sister"/>
    <x v="3"/>
    <s v="Female"/>
    <s v="Dren"/>
    <s v="Priest"/>
    <n v="3"/>
    <s v="StarSister"/>
    <x v="1"/>
    <x v="1"/>
    <x v="2"/>
    <s v="r1_Light_StarSister_e2"/>
    <x v="0"/>
    <n v="3"/>
    <x v="1"/>
  </r>
  <r>
    <s v="Starhaven Priestess"/>
    <x v="3"/>
    <s v="Female"/>
    <s v="Dren"/>
    <s v="Priest"/>
    <n v="3"/>
    <s v="StarSister"/>
    <x v="2"/>
    <x v="2"/>
    <x v="2"/>
    <s v="r1_Light_StarSister_e3"/>
    <x v="0"/>
    <n v="3"/>
    <x v="1"/>
  </r>
  <r>
    <s v="Sharhein Healer"/>
    <x v="4"/>
    <s v="Male"/>
    <s v="Human"/>
    <s v="Priest"/>
    <n v="3"/>
    <s v="Oracle"/>
    <x v="0"/>
    <x v="0"/>
    <x v="2"/>
    <s v="r1_Water_Oracle_e1"/>
    <x v="0"/>
    <n v="3"/>
    <x v="0"/>
  </r>
  <r>
    <s v="Sharhein Cleric"/>
    <x v="4"/>
    <s v="Male"/>
    <s v="Human"/>
    <s v="Priest"/>
    <n v="3"/>
    <s v="Oracle"/>
    <x v="1"/>
    <x v="1"/>
    <x v="2"/>
    <s v="r1_Water_Oracle_e2"/>
    <x v="0"/>
    <n v="3"/>
    <x v="0"/>
  </r>
  <r>
    <s v="Sharhein Monk"/>
    <x v="4"/>
    <s v="Male"/>
    <s v="Human"/>
    <s v="Priest"/>
    <n v="3"/>
    <s v="Oracle"/>
    <x v="2"/>
    <x v="2"/>
    <x v="2"/>
    <s v="r1_Water_Oracle_e3"/>
    <x v="0"/>
    <n v="3"/>
    <x v="0"/>
  </r>
  <r>
    <s v="Karheln Guard"/>
    <x v="0"/>
    <s v="Male"/>
    <s v="Human"/>
    <s v="Soldier"/>
    <n v="4"/>
    <s v="Blade"/>
    <x v="0"/>
    <x v="0"/>
    <x v="3"/>
    <s v="r1_Dark_Blade_e1"/>
    <x v="0"/>
    <n v="4"/>
    <x v="1"/>
  </r>
  <r>
    <s v="Karheln Sentry"/>
    <x v="0"/>
    <s v="Male"/>
    <s v="Human"/>
    <s v="Soldier"/>
    <n v="4"/>
    <s v="Blade"/>
    <x v="1"/>
    <x v="1"/>
    <x v="3"/>
    <s v="r1_Dark_Blade_e2"/>
    <x v="0"/>
    <n v="4"/>
    <x v="1"/>
  </r>
  <r>
    <s v="Karheln Blade"/>
    <x v="0"/>
    <s v="Male"/>
    <s v="Human"/>
    <s v="Soldier"/>
    <n v="4"/>
    <s v="Blade"/>
    <x v="2"/>
    <x v="2"/>
    <x v="3"/>
    <s v="r1_Dark_Blade_e3"/>
    <x v="0"/>
    <n v="4"/>
    <x v="1"/>
  </r>
  <r>
    <s v="Karheln Destroyer"/>
    <x v="0"/>
    <s v="Male"/>
    <s v="Human"/>
    <s v="Soldier"/>
    <n v="4"/>
    <s v="Blade"/>
    <x v="3"/>
    <x v="3"/>
    <x v="3"/>
    <s v="r1_Dark_Blade_e4"/>
    <x v="0"/>
    <n v="4"/>
    <x v="1"/>
  </r>
  <r>
    <s v="Ilodran Archer"/>
    <x v="1"/>
    <s v="Female"/>
    <s v="Human"/>
    <s v="Soldier"/>
    <n v="4"/>
    <s v="HorseArcher"/>
    <x v="0"/>
    <x v="0"/>
    <x v="3"/>
    <s v="r1_Earth_HorseArcher_e1"/>
    <x v="0"/>
    <n v="4"/>
    <x v="0"/>
  </r>
  <r>
    <s v="Ilodran Marksman"/>
    <x v="1"/>
    <s v="Female"/>
    <s v="Human"/>
    <s v="Soldier"/>
    <n v="4"/>
    <s v="HorseArcher"/>
    <x v="1"/>
    <x v="1"/>
    <x v="3"/>
    <s v="r1_Earth_HorseArcher_e2"/>
    <x v="0"/>
    <n v="4"/>
    <x v="0"/>
  </r>
  <r>
    <s v="Ilodran Sniper"/>
    <x v="1"/>
    <s v="Female"/>
    <s v="Human"/>
    <s v="Soldier"/>
    <n v="4"/>
    <s v="HorseArcher"/>
    <x v="2"/>
    <x v="2"/>
    <x v="3"/>
    <s v="r1_Earth_HorseArcher_e3"/>
    <x v="0"/>
    <n v="4"/>
    <x v="0"/>
  </r>
  <r>
    <s v="Ilodran Deadeye"/>
    <x v="1"/>
    <s v="Female"/>
    <s v="Human"/>
    <s v="Soldier"/>
    <n v="4"/>
    <s v="HorseArcher"/>
    <x v="3"/>
    <x v="3"/>
    <x v="3"/>
    <s v="r1_Earth_HorseArcher_e4"/>
    <x v="0"/>
    <n v="4"/>
    <x v="0"/>
  </r>
  <r>
    <s v="Flamebound Initiate"/>
    <x v="2"/>
    <s v="Male"/>
    <s v="Human"/>
    <s v="Soldier"/>
    <n v="4"/>
    <s v="Knight"/>
    <x v="0"/>
    <x v="0"/>
    <x v="3"/>
    <s v="r1_Fire_Knight_e1"/>
    <x v="0"/>
    <n v="4"/>
    <x v="1"/>
  </r>
  <r>
    <s v="Flamebound Knight"/>
    <x v="2"/>
    <s v="Male"/>
    <s v="Human"/>
    <s v="Soldier"/>
    <n v="4"/>
    <s v="Knight"/>
    <x v="1"/>
    <x v="1"/>
    <x v="3"/>
    <s v="r1_Fire_Knight_e2"/>
    <x v="0"/>
    <n v="4"/>
    <x v="1"/>
  </r>
  <r>
    <s v="Flamebound Captain"/>
    <x v="2"/>
    <s v="Male"/>
    <s v="Human"/>
    <s v="Soldier"/>
    <n v="4"/>
    <s v="Knight"/>
    <x v="2"/>
    <x v="2"/>
    <x v="3"/>
    <s v="r1_Fire_Knight_e3"/>
    <x v="0"/>
    <n v="4"/>
    <x v="1"/>
  </r>
  <r>
    <s v="Flamebound General"/>
    <x v="2"/>
    <s v="Male"/>
    <s v="Human"/>
    <s v="Soldier"/>
    <n v="4"/>
    <s v="Knight"/>
    <x v="3"/>
    <x v="3"/>
    <x v="3"/>
    <s v="r1_Fire_Knight_e4"/>
    <x v="0"/>
    <n v="4"/>
    <x v="1"/>
  </r>
  <r>
    <s v="Shadowlight Recruit"/>
    <x v="3"/>
    <s v="Female"/>
    <s v="Dren"/>
    <s v="Soldier"/>
    <n v="4"/>
    <s v="Valkyrie"/>
    <x v="0"/>
    <x v="0"/>
    <x v="3"/>
    <s v="r1_Light_Valkyrie_e1"/>
    <x v="0"/>
    <n v="4"/>
    <x v="1"/>
  </r>
  <r>
    <s v="Shadowlight Valkyrie"/>
    <x v="3"/>
    <s v="Female"/>
    <s v="Dren"/>
    <s v="Soldier"/>
    <n v="4"/>
    <s v="Valkyrie"/>
    <x v="1"/>
    <x v="1"/>
    <x v="3"/>
    <s v="r1_Light_Valkyrie_e2"/>
    <x v="0"/>
    <n v="4"/>
    <x v="1"/>
  </r>
  <r>
    <s v="Shadowlight Captain"/>
    <x v="3"/>
    <s v="Female"/>
    <s v="Dren"/>
    <s v="Soldier"/>
    <n v="4"/>
    <s v="Valkyrie"/>
    <x v="2"/>
    <x v="2"/>
    <x v="3"/>
    <s v="r1_Light_Valkyrie_e3"/>
    <x v="0"/>
    <n v="4"/>
    <x v="1"/>
  </r>
  <r>
    <s v="Shadowlight Elite"/>
    <x v="3"/>
    <s v="Female"/>
    <s v="Dren"/>
    <s v="Soldier"/>
    <n v="4"/>
    <s v="Valkyrie"/>
    <x v="3"/>
    <x v="3"/>
    <x v="3"/>
    <s v="r1_Light_Valkyrie_e4"/>
    <x v="0"/>
    <n v="4"/>
    <x v="1"/>
  </r>
  <r>
    <s v="Sharhein Recruit"/>
    <x v="4"/>
    <s v="Male"/>
    <s v="Human"/>
    <s v="Soldier"/>
    <n v="4"/>
    <s v="Reaver"/>
    <x v="0"/>
    <x v="0"/>
    <x v="3"/>
    <s v="r1_Water_Reaver_e1"/>
    <x v="0"/>
    <n v="4"/>
    <x v="1"/>
  </r>
  <r>
    <s v="Sharhein Warrior"/>
    <x v="4"/>
    <s v="Male"/>
    <s v="Human"/>
    <s v="Soldier"/>
    <n v="4"/>
    <s v="Reaver"/>
    <x v="1"/>
    <x v="1"/>
    <x v="3"/>
    <s v="r1_Water_Reaver_e2"/>
    <x v="0"/>
    <n v="4"/>
    <x v="1"/>
  </r>
  <r>
    <s v="Sharhein Taskmaster"/>
    <x v="4"/>
    <s v="Male"/>
    <s v="Human"/>
    <s v="Soldier"/>
    <n v="4"/>
    <s v="Reaver"/>
    <x v="2"/>
    <x v="2"/>
    <x v="3"/>
    <s v="r1_Water_Reaver_e3"/>
    <x v="0"/>
    <n v="4"/>
    <x v="1"/>
  </r>
  <r>
    <s v="Sharhein Crusher"/>
    <x v="4"/>
    <s v="Male"/>
    <s v="Human"/>
    <s v="Soldier"/>
    <n v="4"/>
    <s v="Reaver"/>
    <x v="3"/>
    <x v="3"/>
    <x v="3"/>
    <s v="r1_Water_Reaver_e4"/>
    <x v="0"/>
    <n v="4"/>
    <x v="1"/>
  </r>
  <r>
    <s v="Karheln Scout"/>
    <x v="0"/>
    <s v="Male"/>
    <s v="Human"/>
    <s v="Adventurer"/>
    <n v="2"/>
    <s v="Scout"/>
    <x v="1"/>
    <x v="0"/>
    <x v="4"/>
    <s v="r2_Dark_Scout_e1"/>
    <x v="1"/>
    <n v="3"/>
    <x v="1"/>
  </r>
  <r>
    <s v="Karheln Ranger"/>
    <x v="0"/>
    <s v="Male"/>
    <s v="Human"/>
    <s v="Adventurer"/>
    <n v="2"/>
    <s v="Scout"/>
    <x v="2"/>
    <x v="1"/>
    <x v="4"/>
    <s v="r2_Dark_Scout_e2"/>
    <x v="1"/>
    <n v="3"/>
    <x v="1"/>
  </r>
  <r>
    <s v="Stonesister"/>
    <x v="1"/>
    <s v="Female"/>
    <s v="Dwarf"/>
    <s v="Adventurer"/>
    <n v="2"/>
    <s v="StoneSister"/>
    <x v="1"/>
    <x v="0"/>
    <x v="4"/>
    <s v="r2_Earth_StoneSister_e1"/>
    <x v="1"/>
    <n v="3"/>
    <x v="0"/>
  </r>
  <r>
    <s v="Stonesister Elite"/>
    <x v="1"/>
    <s v="Female"/>
    <s v="Dwarf"/>
    <s v="Adventurer"/>
    <n v="2"/>
    <s v="StoneSister"/>
    <x v="2"/>
    <x v="1"/>
    <x v="4"/>
    <s v="r2_Earth_StoneSister_e2"/>
    <x v="1"/>
    <n v="3"/>
    <x v="0"/>
  </r>
  <r>
    <s v="Arkenhold Seductress"/>
    <x v="2"/>
    <s v="Female"/>
    <s v="Human"/>
    <s v="Adventurer"/>
    <n v="2"/>
    <s v="Dancer"/>
    <x v="1"/>
    <x v="0"/>
    <x v="4"/>
    <s v="r2_Fire_Dancer_e1"/>
    <x v="1"/>
    <n v="3"/>
    <x v="1"/>
  </r>
  <r>
    <s v="Arkenhold Dancer"/>
    <x v="2"/>
    <s v="Female"/>
    <s v="Human"/>
    <s v="Adventurer"/>
    <n v="2"/>
    <s v="Dancer"/>
    <x v="2"/>
    <x v="1"/>
    <x v="4"/>
    <s v="r2_Fire_Dancer_e2"/>
    <x v="1"/>
    <n v="3"/>
    <x v="1"/>
  </r>
  <r>
    <s v="Shadowlight Guard"/>
    <x v="3"/>
    <s v="Female"/>
    <s v="Dren"/>
    <s v="Adventurer"/>
    <n v="2"/>
    <s v="Vanguard"/>
    <x v="1"/>
    <x v="0"/>
    <x v="4"/>
    <s v="r2_Light_Vanguard_e1"/>
    <x v="1"/>
    <n v="3"/>
    <x v="0"/>
  </r>
  <r>
    <s v="Shadowlight Vanguard"/>
    <x v="3"/>
    <s v="Female"/>
    <s v="Dren"/>
    <s v="Adventurer"/>
    <n v="2"/>
    <s v="Vanguard"/>
    <x v="2"/>
    <x v="1"/>
    <x v="4"/>
    <s v="r2_Light_Vanguard_e2"/>
    <x v="1"/>
    <n v="3"/>
    <x v="0"/>
  </r>
  <r>
    <s v="Wavestrom Cutthroat"/>
    <x v="4"/>
    <s v="Female"/>
    <s v="Human"/>
    <s v="Adventurer"/>
    <n v="2"/>
    <s v="Assassin"/>
    <x v="1"/>
    <x v="0"/>
    <x v="4"/>
    <s v="r2_Water_Assassin_e1"/>
    <x v="1"/>
    <n v="3"/>
    <x v="0"/>
  </r>
  <r>
    <s v="Wavestrom Assassin"/>
    <x v="4"/>
    <s v="Female"/>
    <s v="Human"/>
    <s v="Adventurer"/>
    <n v="2"/>
    <s v="Assassin"/>
    <x v="2"/>
    <x v="1"/>
    <x v="4"/>
    <s v="r2_Water_Assassin_e2"/>
    <x v="1"/>
    <n v="3"/>
    <x v="0"/>
  </r>
  <r>
    <s v="Longnight Reject"/>
    <x v="0"/>
    <s v="N/A"/>
    <s v="Spirit"/>
    <s v="Defender"/>
    <n v="7"/>
    <s v="Specter"/>
    <x v="1"/>
    <x v="0"/>
    <x v="5"/>
    <s v="r2_Dark_Specter_e1"/>
    <x v="1"/>
    <n v="3"/>
    <x v="1"/>
  </r>
  <r>
    <s v="Longnight Forsaken"/>
    <x v="0"/>
    <s v="N/A"/>
    <s v="Spirit"/>
    <s v="Defender"/>
    <n v="7"/>
    <s v="Specter"/>
    <x v="2"/>
    <x v="1"/>
    <x v="5"/>
    <s v="r2_Dark_Specter_e2"/>
    <x v="1"/>
    <n v="3"/>
    <x v="1"/>
  </r>
  <r>
    <s v="Swampheart"/>
    <x v="1"/>
    <s v="N/A"/>
    <s v="Spirit"/>
    <s v="Defender"/>
    <n v="7"/>
    <s v="Specter"/>
    <x v="1"/>
    <x v="0"/>
    <x v="5"/>
    <s v="r2_Earth_Specter_e1"/>
    <x v="1"/>
    <n v="3"/>
    <x v="1"/>
  </r>
  <r>
    <s v="Ancient Swampheart"/>
    <x v="1"/>
    <s v="N/A"/>
    <s v="Spirit"/>
    <s v="Defender"/>
    <n v="7"/>
    <s v="Specter"/>
    <x v="2"/>
    <x v="1"/>
    <x v="5"/>
    <s v="r2_Earth_Specter_e2"/>
    <x v="1"/>
    <n v="3"/>
    <x v="1"/>
  </r>
  <r>
    <s v="Flameguard Specter"/>
    <x v="2"/>
    <s v="N/A"/>
    <s v="Spirit"/>
    <s v="Defender"/>
    <n v="7"/>
    <s v="Specter"/>
    <x v="1"/>
    <x v="0"/>
    <x v="5"/>
    <s v="r2_Fire_Specter_e1"/>
    <x v="1"/>
    <n v="3"/>
    <x v="1"/>
  </r>
  <r>
    <s v="Flameguard Avenger"/>
    <x v="2"/>
    <s v="N/A"/>
    <s v="Spirit"/>
    <s v="Defender"/>
    <n v="7"/>
    <s v="Specter"/>
    <x v="2"/>
    <x v="1"/>
    <x v="5"/>
    <s v="r2_Fire_Specter_e2"/>
    <x v="1"/>
    <n v="3"/>
    <x v="1"/>
  </r>
  <r>
    <s v="Carmal Fiend"/>
    <x v="3"/>
    <s v="N/A"/>
    <s v="Spirit"/>
    <s v="Defender"/>
    <n v="7"/>
    <s v="Specter"/>
    <x v="1"/>
    <x v="0"/>
    <x v="5"/>
    <s v="r2_Light_Specter_e1"/>
    <x v="1"/>
    <n v="3"/>
    <x v="0"/>
  </r>
  <r>
    <s v="Carmal Demon"/>
    <x v="3"/>
    <s v="N/A"/>
    <s v="Spirit"/>
    <s v="Defender"/>
    <n v="7"/>
    <s v="Specter"/>
    <x v="2"/>
    <x v="1"/>
    <x v="5"/>
    <s v="r2_Light_Specter_e2"/>
    <x v="1"/>
    <n v="3"/>
    <x v="0"/>
  </r>
  <r>
    <s v="Urther Damned"/>
    <x v="4"/>
    <s v="N/A"/>
    <s v="Spirit"/>
    <s v="Defender"/>
    <n v="7"/>
    <s v="Specter"/>
    <x v="1"/>
    <x v="0"/>
    <x v="5"/>
    <s v="r2_Water_Specter_e1"/>
    <x v="1"/>
    <n v="3"/>
    <x v="0"/>
  </r>
  <r>
    <s v="Urther Accursed"/>
    <x v="4"/>
    <s v="N/A"/>
    <s v="Spirit"/>
    <s v="Defender"/>
    <n v="7"/>
    <s v="Specter"/>
    <x v="2"/>
    <x v="1"/>
    <x v="5"/>
    <s v="r2_Water_Specter_e2"/>
    <x v="1"/>
    <n v="3"/>
    <x v="0"/>
  </r>
  <r>
    <s v="Star Kin Initiate"/>
    <x v="0"/>
    <s v="Female"/>
    <s v="Human"/>
    <s v="Mage"/>
    <n v="5"/>
    <s v="Maiden"/>
    <x v="1"/>
    <x v="0"/>
    <x v="6"/>
    <s v="r2_Dark_Maiden_e1"/>
    <x v="1"/>
    <n v="3"/>
    <x v="1"/>
  </r>
  <r>
    <s v="Star Kin Matron"/>
    <x v="0"/>
    <s v="Female"/>
    <s v="Human"/>
    <s v="Mage"/>
    <n v="5"/>
    <s v="Maiden"/>
    <x v="2"/>
    <x v="1"/>
    <x v="6"/>
    <s v="r2_Dark_Maiden_e2"/>
    <x v="1"/>
    <n v="3"/>
    <x v="1"/>
  </r>
  <r>
    <s v="Deepmoss Dryad"/>
    <x v="1"/>
    <s v="Female"/>
    <s v="Human"/>
    <s v="Mage"/>
    <n v="5"/>
    <s v="Songstress"/>
    <x v="1"/>
    <x v="0"/>
    <x v="6"/>
    <s v="r2_Earth_Songstress_e1"/>
    <x v="1"/>
    <n v="3"/>
    <x v="1"/>
  </r>
  <r>
    <s v="Deepmoss Songstress"/>
    <x v="1"/>
    <s v="Female"/>
    <s v="Human"/>
    <s v="Mage"/>
    <n v="5"/>
    <s v="Songstress"/>
    <x v="2"/>
    <x v="1"/>
    <x v="6"/>
    <s v="r2_Earth_Songstress_e2"/>
    <x v="1"/>
    <n v="3"/>
    <x v="1"/>
  </r>
  <r>
    <s v="Alteran Cultist"/>
    <x v="2"/>
    <s v="Male"/>
    <s v="Human"/>
    <s v="Mage"/>
    <n v="5"/>
    <s v="EmberMage"/>
    <x v="1"/>
    <x v="0"/>
    <x v="6"/>
    <s v="r2_Fire_EmberMage_e1"/>
    <x v="1"/>
    <n v="3"/>
    <x v="1"/>
  </r>
  <r>
    <s v="Alteran Magi"/>
    <x v="2"/>
    <s v="Male"/>
    <s v="Human"/>
    <s v="Mage"/>
    <n v="5"/>
    <s v="EmberMage"/>
    <x v="2"/>
    <x v="1"/>
    <x v="6"/>
    <s v="r2_Fire_EmberMage_e2"/>
    <x v="1"/>
    <n v="3"/>
    <x v="1"/>
  </r>
  <r>
    <s v="Starblade Defender"/>
    <x v="3"/>
    <s v="Male"/>
    <s v="Dren"/>
    <s v="Mage"/>
    <n v="5"/>
    <s v="Zealot"/>
    <x v="1"/>
    <x v="0"/>
    <x v="6"/>
    <s v="r2_Light_Zealot_e1"/>
    <x v="1"/>
    <n v="3"/>
    <x v="1"/>
  </r>
  <r>
    <s v="Starblade Protector"/>
    <x v="3"/>
    <s v="Male"/>
    <s v="Dren"/>
    <s v="Mage"/>
    <n v="5"/>
    <s v="Zealot"/>
    <x v="2"/>
    <x v="1"/>
    <x v="6"/>
    <s v="r2_Light_Zealot_e2"/>
    <x v="1"/>
    <n v="3"/>
    <x v="1"/>
  </r>
  <r>
    <s v="Frostvein Mage"/>
    <x v="4"/>
    <s v="Male"/>
    <s v="Human"/>
    <s v="Mage"/>
    <n v="5"/>
    <s v="Wizard"/>
    <x v="1"/>
    <x v="0"/>
    <x v="6"/>
    <s v="r2_Water_Wizard_e1"/>
    <x v="1"/>
    <n v="3"/>
    <x v="1"/>
  </r>
  <r>
    <s v="Frostvein Elder"/>
    <x v="4"/>
    <s v="Male"/>
    <s v="Human"/>
    <s v="Mage"/>
    <n v="5"/>
    <s v="Wizard"/>
    <x v="2"/>
    <x v="1"/>
    <x v="6"/>
    <s v="r2_Water_Wizard_e2"/>
    <x v="1"/>
    <n v="3"/>
    <x v="1"/>
  </r>
  <r>
    <s v="Starcaller Warrior"/>
    <x v="0"/>
    <s v="Female"/>
    <s v="Human"/>
    <s v="Soldier"/>
    <n v="4"/>
    <s v="Daywalker"/>
    <x v="1"/>
    <x v="0"/>
    <x v="7"/>
    <s v="r2_Dark_Daywalker_e1"/>
    <x v="1"/>
    <n v="3"/>
    <x v="0"/>
  </r>
  <r>
    <s v="Starcaller Commando"/>
    <x v="0"/>
    <s v="Female"/>
    <s v="Human"/>
    <s v="Soldier"/>
    <n v="4"/>
    <s v="Daywalker"/>
    <x v="2"/>
    <x v="1"/>
    <x v="7"/>
    <s v="r2_Dark_Daywalker_e2"/>
    <x v="1"/>
    <n v="3"/>
    <x v="0"/>
  </r>
  <r>
    <s v="Yoran Pests"/>
    <x v="1"/>
    <s v="Female"/>
    <s v="Spirit"/>
    <s v="Soldier"/>
    <n v="4"/>
    <s v="SandFairy"/>
    <x v="1"/>
    <x v="0"/>
    <x v="7"/>
    <s v="r2_Earth_SandFairy_e1"/>
    <x v="1"/>
    <n v="3"/>
    <x v="0"/>
  </r>
  <r>
    <s v="Yoran Swarmers"/>
    <x v="1"/>
    <s v="Female"/>
    <s v="Spirit"/>
    <s v="Soldier"/>
    <n v="4"/>
    <s v="SandFairy"/>
    <x v="2"/>
    <x v="1"/>
    <x v="7"/>
    <s v="r2_Earth_SandFairy_e2"/>
    <x v="1"/>
    <n v="3"/>
    <x v="0"/>
  </r>
  <r>
    <s v="Fell Clan Bomber"/>
    <x v="2"/>
    <s v="Male"/>
    <s v="Dwarf"/>
    <s v="Soldier"/>
    <n v="4"/>
    <s v="Bomber"/>
    <x v="1"/>
    <x v="0"/>
    <x v="7"/>
    <s v="r2_Fire_Bomber_e1"/>
    <x v="1"/>
    <n v="3"/>
    <x v="1"/>
  </r>
  <r>
    <s v="Fell Clan Sapper"/>
    <x v="2"/>
    <s v="Male"/>
    <s v="Dwarf"/>
    <s v="Soldier"/>
    <n v="4"/>
    <s v="Bomber"/>
    <x v="2"/>
    <x v="1"/>
    <x v="7"/>
    <s v="r2_Fire_Bomber_e2"/>
    <x v="1"/>
    <n v="3"/>
    <x v="1"/>
  </r>
  <r>
    <s v="Starhaven Servant"/>
    <x v="3"/>
    <s v="Male"/>
    <s v="Dren"/>
    <s v="Soldier"/>
    <n v="4"/>
    <s v="Archaeologist"/>
    <x v="1"/>
    <x v="0"/>
    <x v="7"/>
    <s v="r2_Light_Archaeologist_e1"/>
    <x v="1"/>
    <n v="3"/>
    <x v="1"/>
  </r>
  <r>
    <s v="Starhaven Envoy"/>
    <x v="3"/>
    <s v="Male"/>
    <s v="Dren"/>
    <s v="Soldier"/>
    <n v="4"/>
    <s v="Archaeologist"/>
    <x v="2"/>
    <x v="1"/>
    <x v="7"/>
    <s v="r2_Light_Archaeologist_e2"/>
    <x v="1"/>
    <n v="3"/>
    <x v="1"/>
  </r>
  <r>
    <s v="Staj Harbor Brute"/>
    <x v="4"/>
    <s v="Male"/>
    <s v="Dwarf"/>
    <s v="Soldier"/>
    <n v="4"/>
    <s v="Brawler"/>
    <x v="1"/>
    <x v="0"/>
    <x v="7"/>
    <s v="r2_Water_Brawler_e1"/>
    <x v="1"/>
    <n v="3"/>
    <x v="1"/>
  </r>
  <r>
    <s v="Staj Harbor Heavy"/>
    <x v="4"/>
    <s v="Male"/>
    <s v="Dwarf"/>
    <s v="Soldier"/>
    <n v="4"/>
    <s v="Brawler"/>
    <x v="2"/>
    <x v="1"/>
    <x v="7"/>
    <s v="r2_Water_Brawler_e2"/>
    <x v="1"/>
    <n v="3"/>
    <x v="1"/>
  </r>
  <r>
    <s v="Lunia Hatchling"/>
    <x v="0"/>
    <s v="N/A"/>
    <s v="Creature"/>
    <s v="Defender"/>
    <n v="7"/>
    <s v="WolfSpider"/>
    <x v="2"/>
    <x v="0"/>
    <x v="8"/>
    <s v="r3_Dark_WolfSpider_e1"/>
    <x v="2"/>
    <n v="4"/>
    <x v="1"/>
  </r>
  <r>
    <s v="Lunia Arachnid"/>
    <x v="0"/>
    <s v="N/A"/>
    <s v="Creature"/>
    <s v="Defender"/>
    <n v="7"/>
    <s v="WolfSpider"/>
    <x v="3"/>
    <x v="1"/>
    <x v="8"/>
    <s v="r3_Dark_WolfSpider_e2"/>
    <x v="2"/>
    <n v="4"/>
    <x v="1"/>
  </r>
  <r>
    <s v="Ilodran Grizzly"/>
    <x v="1"/>
    <s v="N/A"/>
    <s v="Creature"/>
    <s v="Defender"/>
    <n v="7"/>
    <s v="Grizzly"/>
    <x v="2"/>
    <x v="0"/>
    <x v="8"/>
    <s v="r3_Earth_Grizzly_e1"/>
    <x v="2"/>
    <n v="4"/>
    <x v="1"/>
  </r>
  <r>
    <s v="Ilodran Grizzly Battler"/>
    <x v="1"/>
    <s v="N/A"/>
    <s v="Creature"/>
    <s v="Defender"/>
    <n v="7"/>
    <s v="Grizzly"/>
    <x v="3"/>
    <x v="1"/>
    <x v="8"/>
    <s v="r3_Earth_Grizzly_e2"/>
    <x v="2"/>
    <n v="4"/>
    <x v="1"/>
  </r>
  <r>
    <s v="Varg Pup"/>
    <x v="2"/>
    <s v="N/A"/>
    <s v="Creature"/>
    <s v="Defender"/>
    <n v="7"/>
    <s v="Varg"/>
    <x v="2"/>
    <x v="0"/>
    <x v="8"/>
    <s v="r3_Fire_Varg_e1"/>
    <x v="2"/>
    <n v="4"/>
    <x v="1"/>
  </r>
  <r>
    <s v="Varg"/>
    <x v="2"/>
    <s v="N/A"/>
    <s v="Creature"/>
    <s v="Defender"/>
    <n v="7"/>
    <s v="Varg"/>
    <x v="3"/>
    <x v="1"/>
    <x v="8"/>
    <s v="r3_Fire_Varg_e2"/>
    <x v="2"/>
    <n v="4"/>
    <x v="1"/>
  </r>
  <r>
    <s v="Griffin Pup"/>
    <x v="3"/>
    <s v="N/A"/>
    <s v="Creature"/>
    <s v="Defender"/>
    <n v="7"/>
    <s v="Griffin"/>
    <x v="2"/>
    <x v="0"/>
    <x v="8"/>
    <s v="r3_Light_Griffin_e1"/>
    <x v="2"/>
    <n v="4"/>
    <x v="1"/>
  </r>
  <r>
    <s v="Griffin"/>
    <x v="3"/>
    <s v="N/A"/>
    <s v="Creature"/>
    <s v="Defender"/>
    <n v="7"/>
    <s v="Griffin"/>
    <x v="3"/>
    <x v="1"/>
    <x v="8"/>
    <s v="r3_Light_Griffin_e2"/>
    <x v="2"/>
    <n v="4"/>
    <x v="1"/>
  </r>
  <r>
    <s v="Steel Sea Nyad"/>
    <x v="4"/>
    <s v="Female"/>
    <s v="Creature"/>
    <s v="Defender"/>
    <n v="7"/>
    <s v="Siren"/>
    <x v="2"/>
    <x v="0"/>
    <x v="8"/>
    <s v="r3_Water_Siren_e1"/>
    <x v="2"/>
    <n v="4"/>
    <x v="1"/>
  </r>
  <r>
    <s v="Steel Sea Siren"/>
    <x v="4"/>
    <s v="Female"/>
    <s v="Creature"/>
    <s v="Defender"/>
    <n v="7"/>
    <s v="Siren"/>
    <x v="3"/>
    <x v="1"/>
    <x v="8"/>
    <s v="r3_Water_Siren_e2"/>
    <x v="2"/>
    <n v="4"/>
    <x v="1"/>
  </r>
  <r>
    <s v="Ordric Dragonling"/>
    <x v="0"/>
    <s v="N/A"/>
    <s v="Creature"/>
    <s v="Dragon"/>
    <n v="6"/>
    <s v="Dragon"/>
    <x v="2"/>
    <x v="0"/>
    <x v="9"/>
    <s v="r3_Dark_Dragon_e1"/>
    <x v="2"/>
    <n v="6"/>
    <x v="0"/>
  </r>
  <r>
    <s v="Ordric Dragon"/>
    <x v="0"/>
    <s v="N/A"/>
    <s v="Creature"/>
    <s v="Dragon"/>
    <n v="6"/>
    <s v="Dragon"/>
    <x v="3"/>
    <x v="1"/>
    <x v="9"/>
    <s v="r3_Dark_Dragon_e2"/>
    <x v="2"/>
    <n v="6"/>
    <x v="0"/>
  </r>
  <r>
    <s v="Bloodwing"/>
    <x v="0"/>
    <s v="N/A"/>
    <s v="Creature"/>
    <s v="Dragon"/>
    <n v="6"/>
    <s v="Dragon"/>
    <x v="4"/>
    <x v="2"/>
    <x v="9"/>
    <s v="r3_Dark_Dragon_e3"/>
    <x v="2"/>
    <n v="6"/>
    <x v="0"/>
  </r>
  <r>
    <s v="Bloodwing the Wretched"/>
    <x v="0"/>
    <s v="N/A"/>
    <s v="Creature"/>
    <s v="Dragon"/>
    <n v="6"/>
    <s v="Dragon"/>
    <x v="5"/>
    <x v="3"/>
    <x v="9"/>
    <s v="r3_Dark_Dragon_e4"/>
    <x v="2"/>
    <n v="6"/>
    <x v="0"/>
  </r>
  <r>
    <s v="Yoran Hydraling"/>
    <x v="1"/>
    <s v="N/A"/>
    <s v="Creature"/>
    <s v="Dragon"/>
    <n v="6"/>
    <s v="Dragon"/>
    <x v="2"/>
    <x v="0"/>
    <x v="9"/>
    <s v="r3_Earth_Dragon_e1"/>
    <x v="2"/>
    <n v="6"/>
    <x v="0"/>
  </r>
  <r>
    <s v="Yoran Hydra"/>
    <x v="1"/>
    <s v="N/A"/>
    <s v="Creature"/>
    <s v="Dragon"/>
    <n v="6"/>
    <s v="Dragon"/>
    <x v="3"/>
    <x v="1"/>
    <x v="9"/>
    <s v="r3_Earth_Dragon_e2"/>
    <x v="2"/>
    <n v="6"/>
    <x v="0"/>
  </r>
  <r>
    <s v="Quetzl"/>
    <x v="1"/>
    <s v="N/A"/>
    <s v="Creature"/>
    <s v="Dragon"/>
    <n v="6"/>
    <s v="Dragon"/>
    <x v="4"/>
    <x v="2"/>
    <x v="9"/>
    <s v="r3_Earth_Dragon_e3"/>
    <x v="2"/>
    <n v="6"/>
    <x v="0"/>
  </r>
  <r>
    <s v="Quetzl the Vicious"/>
    <x v="1"/>
    <s v="N/A"/>
    <s v="Creature"/>
    <s v="Dragon"/>
    <n v="6"/>
    <s v="Dragon"/>
    <x v="5"/>
    <x v="3"/>
    <x v="9"/>
    <s v="r3_Earth_Dragon_e4"/>
    <x v="2"/>
    <n v="6"/>
    <x v="0"/>
  </r>
  <r>
    <s v="Dharmir Dragonling"/>
    <x v="2"/>
    <s v="N/A"/>
    <s v="Creature"/>
    <s v="Dragon"/>
    <n v="6"/>
    <s v="Dragon"/>
    <x v="2"/>
    <x v="0"/>
    <x v="9"/>
    <s v="r3_Fire_Dragon_e1"/>
    <x v="2"/>
    <n v="6"/>
    <x v="1"/>
  </r>
  <r>
    <s v="Dharmir Dragon"/>
    <x v="2"/>
    <s v="N/A"/>
    <s v="Creature"/>
    <s v="Dragon"/>
    <n v="6"/>
    <s v="Dragon"/>
    <x v="3"/>
    <x v="1"/>
    <x v="9"/>
    <s v="r3_Fire_Dragon_e2"/>
    <x v="2"/>
    <n v="6"/>
    <x v="1"/>
  </r>
  <r>
    <s v="Arkhend"/>
    <x v="2"/>
    <s v="N/A"/>
    <s v="Creature"/>
    <s v="Dragon"/>
    <n v="6"/>
    <s v="Dragon"/>
    <x v="4"/>
    <x v="2"/>
    <x v="9"/>
    <s v="r3_Fire_Dragon_e3"/>
    <x v="2"/>
    <n v="6"/>
    <x v="1"/>
  </r>
  <r>
    <s v="Arkhend the Immortal"/>
    <x v="2"/>
    <s v="N/A"/>
    <s v="Creature"/>
    <s v="Dragon"/>
    <n v="6"/>
    <s v="Dragon"/>
    <x v="5"/>
    <x v="3"/>
    <x v="9"/>
    <s v="r3_Fire_Dragon_e4"/>
    <x v="2"/>
    <n v="6"/>
    <x v="1"/>
  </r>
  <r>
    <s v="Carmal Dragonling"/>
    <x v="3"/>
    <s v="N/A"/>
    <s v="Creature"/>
    <s v="Dragon"/>
    <n v="6"/>
    <s v="Dragon"/>
    <x v="2"/>
    <x v="0"/>
    <x v="9"/>
    <s v="r3_Light_Dragon_e1"/>
    <x v="2"/>
    <n v="6"/>
    <x v="0"/>
  </r>
  <r>
    <s v="Carmal Dragon"/>
    <x v="3"/>
    <s v="N/A"/>
    <s v="Creature"/>
    <s v="Dragon"/>
    <n v="6"/>
    <s v="Dragon"/>
    <x v="3"/>
    <x v="1"/>
    <x v="9"/>
    <s v="r3_Light_Dragon_e2"/>
    <x v="2"/>
    <n v="6"/>
    <x v="0"/>
  </r>
  <r>
    <s v="Yordra"/>
    <x v="3"/>
    <s v="N/A"/>
    <s v="Creature"/>
    <s v="Dragon"/>
    <n v="6"/>
    <s v="Dragon"/>
    <x v="4"/>
    <x v="2"/>
    <x v="9"/>
    <s v="r3_Light_Dragon_e3"/>
    <x v="2"/>
    <n v="6"/>
    <x v="0"/>
  </r>
  <r>
    <s v="Yordra the Swift"/>
    <x v="3"/>
    <s v="N/A"/>
    <s v="Creature"/>
    <s v="Dragon"/>
    <n v="6"/>
    <s v="Dragon"/>
    <x v="5"/>
    <x v="3"/>
    <x v="9"/>
    <s v="r3_Light_Dragon_e4"/>
    <x v="2"/>
    <n v="6"/>
    <x v="0"/>
  </r>
  <r>
    <s v="Urther Dragonling"/>
    <x v="4"/>
    <s v="N/A"/>
    <s v="Creature"/>
    <s v="Dragon"/>
    <n v="6"/>
    <s v="Dragon"/>
    <x v="2"/>
    <x v="0"/>
    <x v="9"/>
    <s v="r3_Water_Dragon_e1"/>
    <x v="2"/>
    <n v="6"/>
    <x v="0"/>
  </r>
  <r>
    <s v="Urther Dragon"/>
    <x v="4"/>
    <s v="N/A"/>
    <s v="Creature"/>
    <s v="Dragon"/>
    <n v="6"/>
    <s v="Dragon"/>
    <x v="3"/>
    <x v="1"/>
    <x v="9"/>
    <s v="r3_Water_Dragon_e2"/>
    <x v="2"/>
    <n v="6"/>
    <x v="0"/>
  </r>
  <r>
    <s v="Tarken"/>
    <x v="4"/>
    <s v="N/A"/>
    <s v="Creature"/>
    <s v="Dragon"/>
    <n v="6"/>
    <s v="Dragon"/>
    <x v="4"/>
    <x v="2"/>
    <x v="9"/>
    <s v="r3_Water_Dragon_e3"/>
    <x v="2"/>
    <n v="6"/>
    <x v="0"/>
  </r>
  <r>
    <s v="Tarken the Frozen"/>
    <x v="4"/>
    <s v="N/A"/>
    <s v="Creature"/>
    <s v="Dragon"/>
    <n v="6"/>
    <s v="Dragon"/>
    <x v="5"/>
    <x v="3"/>
    <x v="9"/>
    <s v="r3_Water_Dragon_e4"/>
    <x v="2"/>
    <n v="6"/>
    <x v="0"/>
  </r>
  <r>
    <s v="Lunia Fennec Pup"/>
    <x v="0"/>
    <s v="N/A"/>
    <s v="Spirit"/>
    <s v="Enhance"/>
    <n v="1"/>
    <s v="Fennec"/>
    <x v="1"/>
    <x v="0"/>
    <x v="10"/>
    <s v="r3_Dark_Fennec_e1"/>
    <x v="1"/>
    <n v="2"/>
    <x v="1"/>
  </r>
  <r>
    <s v="Lunia Fennec"/>
    <x v="0"/>
    <s v="N/A"/>
    <s v="Spirit"/>
    <s v="Enhance"/>
    <n v="1"/>
    <s v="Fennec"/>
    <x v="2"/>
    <x v="0"/>
    <x v="11"/>
    <s v="r3_Dark_Fennec_e2"/>
    <x v="2"/>
    <n v="3"/>
    <x v="1"/>
  </r>
  <r>
    <s v="Yoran Fennec Pup"/>
    <x v="1"/>
    <s v="N/A"/>
    <s v="Spirit"/>
    <s v="Enhance"/>
    <n v="1"/>
    <s v="Fennec"/>
    <x v="1"/>
    <x v="0"/>
    <x v="10"/>
    <s v="r3_Earth_Fennec_e1"/>
    <x v="1"/>
    <n v="2"/>
    <x v="1"/>
  </r>
  <r>
    <s v="Yoran Fennec"/>
    <x v="1"/>
    <s v="N/A"/>
    <s v="Spirit"/>
    <s v="Enhance"/>
    <n v="1"/>
    <s v="Fennec"/>
    <x v="2"/>
    <x v="0"/>
    <x v="11"/>
    <s v="r3_Earth_Fennec_e2"/>
    <x v="2"/>
    <n v="3"/>
    <x v="1"/>
  </r>
  <r>
    <s v="Dharmir Fennec Pup"/>
    <x v="2"/>
    <s v="N/A"/>
    <s v="Spirit"/>
    <s v="Enhance"/>
    <n v="1"/>
    <s v="Fennec"/>
    <x v="1"/>
    <x v="0"/>
    <x v="10"/>
    <s v="r3_Fire_Fennec_e1"/>
    <x v="1"/>
    <n v="2"/>
    <x v="1"/>
  </r>
  <r>
    <s v="Dharmir Fennec"/>
    <x v="2"/>
    <s v="N/A"/>
    <s v="Spirit"/>
    <s v="Enhance"/>
    <n v="1"/>
    <s v="Fennec"/>
    <x v="2"/>
    <x v="0"/>
    <x v="11"/>
    <s v="r3_Fire_Fennec_e2"/>
    <x v="2"/>
    <n v="3"/>
    <x v="1"/>
  </r>
  <r>
    <s v="Starhaven Fennec Pup"/>
    <x v="3"/>
    <s v="N/A"/>
    <s v="Spirit"/>
    <s v="Enhance"/>
    <n v="1"/>
    <s v="Fennec"/>
    <x v="1"/>
    <x v="0"/>
    <x v="10"/>
    <s v="r3_Light_Fennec_e1"/>
    <x v="1"/>
    <n v="2"/>
    <x v="1"/>
  </r>
  <r>
    <s v="Starhaven Fennec"/>
    <x v="3"/>
    <s v="N/A"/>
    <s v="Spirit"/>
    <s v="Enhance"/>
    <n v="1"/>
    <s v="Fennec"/>
    <x v="2"/>
    <x v="0"/>
    <x v="11"/>
    <s v="r3_Light_Fennec_e2"/>
    <x v="2"/>
    <n v="3"/>
    <x v="1"/>
  </r>
  <r>
    <s v="Wavestrom Fennec Pup"/>
    <x v="4"/>
    <s v="N/A"/>
    <s v="Spirit"/>
    <s v="Enhance"/>
    <n v="1"/>
    <s v="Fennec"/>
    <x v="1"/>
    <x v="0"/>
    <x v="10"/>
    <s v="r3_Water_Fennec_e1"/>
    <x v="1"/>
    <n v="2"/>
    <x v="1"/>
  </r>
  <r>
    <s v="Wavestrom Fennec"/>
    <x v="4"/>
    <s v="N/A"/>
    <s v="Spirit"/>
    <s v="Enhance"/>
    <n v="1"/>
    <s v="Fennec"/>
    <x v="2"/>
    <x v="0"/>
    <x v="11"/>
    <s v="r3_Water_Fennec_e2"/>
    <x v="2"/>
    <n v="3"/>
    <x v="1"/>
  </r>
  <r>
    <s v="Ordric Scholar"/>
    <x v="0"/>
    <s v="Male"/>
    <s v="Human"/>
    <s v="Mage"/>
    <n v="5"/>
    <s v="Warlock"/>
    <x v="2"/>
    <x v="0"/>
    <x v="12"/>
    <s v="r3_Dark_Warlock_e1"/>
    <x v="2"/>
    <n v="4"/>
    <x v="0"/>
  </r>
  <r>
    <s v="Ordric Monk"/>
    <x v="0"/>
    <s v="Male"/>
    <s v="Human"/>
    <s v="Mage"/>
    <n v="5"/>
    <s v="Warlock"/>
    <x v="3"/>
    <x v="1"/>
    <x v="12"/>
    <s v="r3_Dark_Warlock_e2"/>
    <x v="2"/>
    <n v="4"/>
    <x v="0"/>
  </r>
  <r>
    <s v="Yoran Shaman"/>
    <x v="1"/>
    <s v="Male"/>
    <s v="Human"/>
    <s v="Mage"/>
    <n v="5"/>
    <s v="Bard"/>
    <x v="2"/>
    <x v="0"/>
    <x v="12"/>
    <s v="r3_Earth_Bard_e1"/>
    <x v="2"/>
    <n v="4"/>
    <x v="0"/>
  </r>
  <r>
    <s v="Yoran Shaman Elder"/>
    <x v="1"/>
    <s v="Male"/>
    <s v="Human"/>
    <s v="Mage"/>
    <n v="5"/>
    <s v="Bard"/>
    <x v="3"/>
    <x v="1"/>
    <x v="12"/>
    <s v="r3_Earth_Bard_e2"/>
    <x v="2"/>
    <n v="4"/>
    <x v="0"/>
  </r>
  <r>
    <s v="Powderhound"/>
    <x v="2"/>
    <s v="Male"/>
    <s v="Dwarf"/>
    <s v="Mage"/>
    <n v="5"/>
    <s v="ExplosiveMage"/>
    <x v="2"/>
    <x v="0"/>
    <x v="12"/>
    <s v="r3_Fire_ExplosiveMage_e1"/>
    <x v="2"/>
    <n v="4"/>
    <x v="0"/>
  </r>
  <r>
    <s v="Wreckless Powderhound"/>
    <x v="2"/>
    <s v="Male"/>
    <s v="Dwarf"/>
    <s v="Mage"/>
    <n v="5"/>
    <s v="ExplosiveMage"/>
    <x v="3"/>
    <x v="1"/>
    <x v="12"/>
    <s v="r3_Fire_ExplosiveMage_e2"/>
    <x v="2"/>
    <n v="4"/>
    <x v="0"/>
  </r>
  <r>
    <s v="Shadowlight Brawler"/>
    <x v="3"/>
    <s v="Female"/>
    <s v="Dren"/>
    <s v="Mage"/>
    <n v="5"/>
    <s v="Chemist"/>
    <x v="2"/>
    <x v="0"/>
    <x v="12"/>
    <s v="r3_Light_Chemist_e1"/>
    <x v="2"/>
    <n v="4"/>
    <x v="0"/>
  </r>
  <r>
    <s v="Shadowlight Bruiser"/>
    <x v="3"/>
    <s v="Female"/>
    <s v="Dren"/>
    <s v="Mage"/>
    <n v="5"/>
    <s v="Chemist"/>
    <x v="3"/>
    <x v="1"/>
    <x v="12"/>
    <s v="r3_Light_Chemist_e2"/>
    <x v="2"/>
    <n v="4"/>
    <x v="0"/>
  </r>
  <r>
    <s v="Steel Sea Vagrant"/>
    <x v="4"/>
    <s v="Male"/>
    <s v="Dwarf"/>
    <s v="Mage"/>
    <n v="5"/>
    <s v="WindWarrior"/>
    <x v="2"/>
    <x v="0"/>
    <x v="12"/>
    <s v="r3_Water_WindWarrior_e1"/>
    <x v="2"/>
    <n v="4"/>
    <x v="0"/>
  </r>
  <r>
    <s v="Steel Sea Vagabond"/>
    <x v="4"/>
    <s v="Male"/>
    <s v="Dwarf"/>
    <s v="Mage"/>
    <n v="5"/>
    <s v="WindWarrior"/>
    <x v="3"/>
    <x v="1"/>
    <x v="12"/>
    <s v="r3_Water_WindWarrior_e2"/>
    <x v="2"/>
    <n v="4"/>
    <x v="0"/>
  </r>
  <r>
    <s v="Lunia Spirit"/>
    <x v="0"/>
    <s v="N/A"/>
    <s v="Spirit"/>
    <s v="Defender"/>
    <n v="7"/>
    <s v="Wraith"/>
    <x v="2"/>
    <x v="0"/>
    <x v="13"/>
    <s v="r3_Dark_Wraith_e1"/>
    <x v="2"/>
    <n v="4"/>
    <x v="1"/>
  </r>
  <r>
    <s v="Lunia Specter"/>
    <x v="0"/>
    <s v="N/A"/>
    <s v="Spirit"/>
    <s v="Defender"/>
    <n v="7"/>
    <s v="Wraith"/>
    <x v="3"/>
    <x v="1"/>
    <x v="13"/>
    <s v="r3_Dark_Wraith_e2"/>
    <x v="2"/>
    <n v="4"/>
    <x v="1"/>
  </r>
  <r>
    <s v="Wren Bogs Orc"/>
    <x v="1"/>
    <s v="Male"/>
    <s v="Giant"/>
    <s v="Soldier"/>
    <n v="4"/>
    <s v="Orc"/>
    <x v="2"/>
    <x v="0"/>
    <x v="13"/>
    <s v="r3_Earth_Orc_e1"/>
    <x v="2"/>
    <n v="4"/>
    <x v="1"/>
  </r>
  <r>
    <s v="Wren Bogs Chieftain"/>
    <x v="1"/>
    <s v="Male"/>
    <s v="Giant"/>
    <s v="Soldier"/>
    <n v="4"/>
    <s v="Orc"/>
    <x v="3"/>
    <x v="1"/>
    <x v="13"/>
    <s v="r3_Earth_Orc_e2"/>
    <x v="2"/>
    <n v="4"/>
    <x v="1"/>
  </r>
  <r>
    <s v="Alteran Orc"/>
    <x v="2"/>
    <s v="Male"/>
    <s v="Giant"/>
    <s v="Soldier"/>
    <n v="4"/>
    <s v="Orc"/>
    <x v="2"/>
    <x v="0"/>
    <x v="13"/>
    <s v="r3_Fire_Orc_e1"/>
    <x v="2"/>
    <n v="4"/>
    <x v="0"/>
  </r>
  <r>
    <s v="Alteran Orc Enforcer"/>
    <x v="2"/>
    <s v="Male"/>
    <s v="Giant"/>
    <s v="Soldier"/>
    <n v="4"/>
    <s v="Orc"/>
    <x v="3"/>
    <x v="1"/>
    <x v="13"/>
    <s v="r3_Fire_Orc_e2"/>
    <x v="2"/>
    <n v="4"/>
    <x v="0"/>
  </r>
  <r>
    <s v="Garuda"/>
    <x v="3"/>
    <s v="Male"/>
    <s v="Creature"/>
    <s v="Soldier"/>
    <n v="4"/>
    <s v="Garuda"/>
    <x v="2"/>
    <x v="0"/>
    <x v="13"/>
    <s v="r3_Light_Garuda_e1"/>
    <x v="2"/>
    <n v="4"/>
    <x v="1"/>
  </r>
  <r>
    <s v="Holy Bird Garuda"/>
    <x v="3"/>
    <s v="Male"/>
    <s v="Creature"/>
    <s v="Soldier"/>
    <n v="4"/>
    <s v="Garuda"/>
    <x v="3"/>
    <x v="1"/>
    <x v="13"/>
    <s v="r3_Light_Garuda_e2"/>
    <x v="2"/>
    <n v="4"/>
    <x v="1"/>
  </r>
  <r>
    <s v="Wavestrom Orc"/>
    <x v="4"/>
    <s v="Male"/>
    <s v="Giant"/>
    <s v="Soldier"/>
    <n v="4"/>
    <s v="Orc"/>
    <x v="2"/>
    <x v="0"/>
    <x v="13"/>
    <s v="r3_Water_Orc_e1"/>
    <x v="2"/>
    <n v="4"/>
    <x v="1"/>
  </r>
  <r>
    <s v="Wavestrom Orc Elder"/>
    <x v="4"/>
    <s v="Male"/>
    <s v="Giant"/>
    <s v="Soldier"/>
    <n v="4"/>
    <s v="Orc"/>
    <x v="3"/>
    <x v="1"/>
    <x v="13"/>
    <s v="r3_Water_Orc_e2"/>
    <x v="2"/>
    <n v="4"/>
    <x v="1"/>
  </r>
  <r>
    <s v="Nightmare Crawler"/>
    <x v="0"/>
    <s v="N/A"/>
    <s v="Creature"/>
    <s v="Defender"/>
    <n v="7"/>
    <s v="Crawler"/>
    <x v="3"/>
    <x v="0"/>
    <x v="14"/>
    <s v="r4_Dark_Crawler_e1"/>
    <x v="3"/>
    <n v="4"/>
    <x v="1"/>
  </r>
  <r>
    <s v="Deepmoss Jaguar"/>
    <x v="1"/>
    <s v="N/A"/>
    <s v="Creature"/>
    <s v="Defender"/>
    <n v="7"/>
    <s v="Jaguar"/>
    <x v="3"/>
    <x v="0"/>
    <x v="14"/>
    <s v="r4_Earth_Jaguar_e1"/>
    <x v="3"/>
    <n v="4"/>
    <x v="0"/>
  </r>
  <r>
    <s v="Dharmir Tusk"/>
    <x v="2"/>
    <s v="N/A"/>
    <s v="Creature"/>
    <s v="Defender"/>
    <n v="7"/>
    <s v="Boar"/>
    <x v="3"/>
    <x v="0"/>
    <x v="14"/>
    <s v="r4_Fire_Boar_e1"/>
    <x v="3"/>
    <n v="4"/>
    <x v="1"/>
  </r>
  <r>
    <s v="Kinnara"/>
    <x v="3"/>
    <s v="N/A"/>
    <s v="Creature"/>
    <s v="Defender"/>
    <n v="7"/>
    <s v="Kinnara"/>
    <x v="3"/>
    <x v="0"/>
    <x v="14"/>
    <s v="r4_Light_Kinnara_e1"/>
    <x v="3"/>
    <n v="4"/>
    <x v="1"/>
  </r>
  <r>
    <s v="Wavestrom Crab"/>
    <x v="4"/>
    <s v="N/A"/>
    <s v="Creature"/>
    <s v="Defender"/>
    <n v="7"/>
    <s v="MantisShrimp"/>
    <x v="3"/>
    <x v="0"/>
    <x v="14"/>
    <s v="r4_Water_MantisShrimp_e1"/>
    <x v="3"/>
    <n v="4"/>
    <x v="1"/>
  </r>
  <r>
    <s v="Nightstalker Pup"/>
    <x v="0"/>
    <s v="N/A"/>
    <s v="Creature"/>
    <s v="Dragon"/>
    <n v="6"/>
    <s v="Wyrm"/>
    <x v="3"/>
    <x v="0"/>
    <x v="15"/>
    <s v="r4_Dark_Wyrm_e1"/>
    <x v="3"/>
    <n v="5"/>
    <x v="1"/>
  </r>
  <r>
    <s v="Nightstalker"/>
    <x v="0"/>
    <s v="N/A"/>
    <s v="Creature"/>
    <s v="Dragon"/>
    <n v="6"/>
    <s v="Wyrm"/>
    <x v="4"/>
    <x v="1"/>
    <x v="15"/>
    <s v="r4_Dark_Wyrm_e2"/>
    <x v="3"/>
    <n v="5"/>
    <x v="1"/>
  </r>
  <r>
    <s v="Wren Bogs Spawnling"/>
    <x v="1"/>
    <s v="N/A"/>
    <s v="Creature"/>
    <s v="Dragon"/>
    <n v="6"/>
    <s v="Basilisk"/>
    <x v="3"/>
    <x v="0"/>
    <x v="15"/>
    <s v="r4_Earth_Basilisk_e1"/>
    <x v="3"/>
    <n v="5"/>
    <x v="1"/>
  </r>
  <r>
    <s v="Wren Bogs Basilisk"/>
    <x v="1"/>
    <s v="N/A"/>
    <s v="Creature"/>
    <s v="Dragon"/>
    <n v="6"/>
    <s v="Basilisk"/>
    <x v="4"/>
    <x v="1"/>
    <x v="15"/>
    <s v="r4_Earth_Basilisk_e2"/>
    <x v="3"/>
    <n v="5"/>
    <x v="1"/>
  </r>
  <r>
    <s v="Alteran Manderling"/>
    <x v="2"/>
    <s v="N/A"/>
    <s v="Creature"/>
    <s v="Dragon"/>
    <n v="6"/>
    <s v="Drake"/>
    <x v="3"/>
    <x v="0"/>
    <x v="15"/>
    <s v="r4_Fire_Drake_e1"/>
    <x v="3"/>
    <n v="5"/>
    <x v="0"/>
  </r>
  <r>
    <s v="Alteran Mander"/>
    <x v="2"/>
    <s v="N/A"/>
    <s v="Creature"/>
    <s v="Dragon"/>
    <n v="6"/>
    <s v="Drake"/>
    <x v="4"/>
    <x v="1"/>
    <x v="15"/>
    <s v="r4_Fire_Drake_e2"/>
    <x v="3"/>
    <n v="5"/>
    <x v="0"/>
  </r>
  <r>
    <s v="Vritra Spawn"/>
    <x v="3"/>
    <s v="N/A"/>
    <s v="Creature"/>
    <s v="Dragon"/>
    <n v="6"/>
    <s v="Wyvern"/>
    <x v="3"/>
    <x v="0"/>
    <x v="15"/>
    <s v="r4_Light_Wyvern_e1"/>
    <x v="3"/>
    <n v="5"/>
    <x v="1"/>
  </r>
  <r>
    <s v="Vritra"/>
    <x v="3"/>
    <s v="N/A"/>
    <s v="Creature"/>
    <s v="Dragon"/>
    <n v="6"/>
    <s v="Wyvern"/>
    <x v="4"/>
    <x v="1"/>
    <x v="15"/>
    <s v="r4_Light_Wyvern_e2"/>
    <x v="3"/>
    <n v="5"/>
    <x v="1"/>
  </r>
  <r>
    <s v="Sharhein Serpent"/>
    <x v="4"/>
    <s v="N/A"/>
    <s v="Creature"/>
    <s v="Dragon"/>
    <n v="6"/>
    <s v="Serpent"/>
    <x v="3"/>
    <x v="0"/>
    <x v="15"/>
    <s v="r4_Water_Serpent_e1"/>
    <x v="3"/>
    <n v="5"/>
    <x v="1"/>
  </r>
  <r>
    <s v="Sharhein Warbeast"/>
    <x v="4"/>
    <s v="N/A"/>
    <s v="Creature"/>
    <s v="Dragon"/>
    <n v="6"/>
    <s v="Serpent"/>
    <x v="4"/>
    <x v="1"/>
    <x v="15"/>
    <s v="r4_Water_Serpent_e2"/>
    <x v="3"/>
    <n v="5"/>
    <x v="1"/>
  </r>
  <r>
    <s v="Longnight Phantom"/>
    <x v="0"/>
    <s v="N/A"/>
    <s v="Spirit"/>
    <s v="Soldier"/>
    <n v="4"/>
    <s v="Revenant"/>
    <x v="3"/>
    <x v="0"/>
    <x v="16"/>
    <s v="r4_Dark_Revenant_e1"/>
    <x v="3"/>
    <n v="5"/>
    <x v="1"/>
  </r>
  <r>
    <s v="Longnight Revenant"/>
    <x v="0"/>
    <s v="N/A"/>
    <s v="Spirit"/>
    <s v="Soldier"/>
    <n v="4"/>
    <s v="Revenant"/>
    <x v="4"/>
    <x v="1"/>
    <x v="16"/>
    <s v="r4_Dark_Revenant_e2"/>
    <x v="3"/>
    <n v="5"/>
    <x v="1"/>
  </r>
  <r>
    <s v="Earthbound Protector"/>
    <x v="1"/>
    <s v="N/A"/>
    <s v="Creature"/>
    <s v="Defender"/>
    <n v="7"/>
    <s v="Golem"/>
    <x v="3"/>
    <x v="0"/>
    <x v="16"/>
    <s v="r4_Earth_Golem_e1"/>
    <x v="3"/>
    <n v="5"/>
    <x v="1"/>
  </r>
  <r>
    <s v="Earthbound Ancient"/>
    <x v="1"/>
    <s v="N/A"/>
    <s v="Creature"/>
    <s v="Defender"/>
    <n v="7"/>
    <s v="Golem"/>
    <x v="4"/>
    <x v="1"/>
    <x v="16"/>
    <s v="r4_Earth_Golem_e2"/>
    <x v="3"/>
    <n v="5"/>
    <x v="1"/>
  </r>
  <r>
    <s v="Volcanic Golem"/>
    <x v="2"/>
    <s v="N/A"/>
    <s v="Giant"/>
    <s v="Defender"/>
    <n v="7"/>
    <s v="Golem"/>
    <x v="3"/>
    <x v="0"/>
    <x v="16"/>
    <s v="r4_Fire_Golem_e1"/>
    <x v="3"/>
    <n v="5"/>
    <x v="0"/>
  </r>
  <r>
    <s v="Magma Golem"/>
    <x v="2"/>
    <s v="N/A"/>
    <s v="Giant"/>
    <s v="Defender"/>
    <n v="7"/>
    <s v="Golem"/>
    <x v="4"/>
    <x v="1"/>
    <x v="16"/>
    <s v="r4_Fire_Golem_e2"/>
    <x v="3"/>
    <n v="5"/>
    <x v="0"/>
  </r>
  <r>
    <s v="Starhaven Attendant"/>
    <x v="3"/>
    <s v="N/A"/>
    <s v="Giant"/>
    <s v="Defender"/>
    <n v="7"/>
    <s v="Golem"/>
    <x v="3"/>
    <x v="0"/>
    <x v="16"/>
    <s v="r4_Light_Golem_e1"/>
    <x v="3"/>
    <n v="5"/>
    <x v="0"/>
  </r>
  <r>
    <s v="Starhaven Guardian"/>
    <x v="3"/>
    <s v="N/A"/>
    <s v="Giant"/>
    <s v="Defender"/>
    <n v="7"/>
    <s v="Golem"/>
    <x v="4"/>
    <x v="1"/>
    <x v="16"/>
    <s v="r4_Light_Golem_e2"/>
    <x v="3"/>
    <n v="5"/>
    <x v="0"/>
  </r>
  <r>
    <s v="Urther Terror"/>
    <x v="4"/>
    <s v="N/A"/>
    <s v="Giant"/>
    <s v="Defender"/>
    <n v="7"/>
    <s v="Golem"/>
    <x v="3"/>
    <x v="0"/>
    <x v="16"/>
    <s v="r4_Water_Golem_e1"/>
    <x v="3"/>
    <n v="5"/>
    <x v="0"/>
  </r>
  <r>
    <s v="Urther Nightmare"/>
    <x v="4"/>
    <s v="N/A"/>
    <s v="Giant"/>
    <s v="Defender"/>
    <n v="7"/>
    <s v="Golem"/>
    <x v="4"/>
    <x v="1"/>
    <x v="16"/>
    <s v="r4_Water_Golem_e2"/>
    <x v="3"/>
    <n v="5"/>
    <x v="0"/>
  </r>
  <r>
    <s v="Longnight Djinn"/>
    <x v="0"/>
    <s v="Male"/>
    <s v="Spirit"/>
    <s v="Priest"/>
    <n v="3"/>
    <s v="Missionary"/>
    <x v="3"/>
    <x v="0"/>
    <x v="17"/>
    <s v="r4_Dark_Missionary_e1"/>
    <x v="3"/>
    <n v="4"/>
    <x v="0"/>
  </r>
  <r>
    <s v="Psadrian Healer"/>
    <x v="1"/>
    <s v="Female"/>
    <s v="Creature"/>
    <s v="Priest"/>
    <n v="3"/>
    <s v="Witch"/>
    <x v="3"/>
    <x v="0"/>
    <x v="17"/>
    <s v="r4_Earth_Witch_e1"/>
    <x v="3"/>
    <n v="4"/>
    <x v="0"/>
  </r>
  <r>
    <s v="Alteran Handmaiden"/>
    <x v="2"/>
    <s v="Female"/>
    <s v="Human"/>
    <s v="Priest"/>
    <n v="3"/>
    <s v="Maiden"/>
    <x v="3"/>
    <x v="0"/>
    <x v="17"/>
    <s v="r4_Fire_Maiden_e1"/>
    <x v="3"/>
    <n v="4"/>
    <x v="0"/>
  </r>
  <r>
    <s v="Carmal Djinn"/>
    <x v="3"/>
    <s v="Male"/>
    <s v="Spirit"/>
    <s v="Priest"/>
    <n v="3"/>
    <s v="Sunspot"/>
    <x v="3"/>
    <x v="0"/>
    <x v="17"/>
    <s v="r4_Light_Sunspot_e1"/>
    <x v="3"/>
    <n v="4"/>
    <x v="0"/>
  </r>
  <r>
    <s v="Redeemer's Acolyte"/>
    <x v="4"/>
    <s v="Male"/>
    <s v="Spirit"/>
    <s v="Priest"/>
    <n v="3"/>
    <s v="CrystalPriest"/>
    <x v="3"/>
    <x v="0"/>
    <x v="17"/>
    <s v="r4_Water_CrystalPriest_e1"/>
    <x v="3"/>
    <n v="4"/>
    <x v="0"/>
  </r>
  <r>
    <s v="Lunia Abberation"/>
    <x v="0"/>
    <s v="Male"/>
    <s v="Giant"/>
    <s v="Soldier"/>
    <n v="4"/>
    <s v="Cyclops"/>
    <x v="4"/>
    <x v="0"/>
    <x v="18"/>
    <s v="r5_Dark_Cyclops_e1"/>
    <x v="4"/>
    <n v="5"/>
    <x v="0"/>
  </r>
  <r>
    <s v="Wren Bogs Trog"/>
    <x v="1"/>
    <s v="Male"/>
    <s v="Giant"/>
    <s v="Soldier"/>
    <n v="4"/>
    <s v="Cyclops"/>
    <x v="4"/>
    <x v="0"/>
    <x v="18"/>
    <s v="r5_Earth_Cyclops_e1"/>
    <x v="4"/>
    <n v="5"/>
    <x v="0"/>
  </r>
  <r>
    <s v="Arkenhold Troll"/>
    <x v="2"/>
    <s v="Male"/>
    <s v="Giant"/>
    <s v="Soldier"/>
    <n v="4"/>
    <s v="Cyclops"/>
    <x v="4"/>
    <x v="0"/>
    <x v="18"/>
    <s v="r5_Fire_Cyclops_e1"/>
    <x v="4"/>
    <n v="5"/>
    <x v="0"/>
  </r>
  <r>
    <s v="Carmal Thunderback"/>
    <x v="3"/>
    <s v="Male"/>
    <s v="Giant"/>
    <s v="Soldier"/>
    <n v="4"/>
    <s v="Cyclops"/>
    <x v="4"/>
    <x v="0"/>
    <x v="18"/>
    <s v="r5_Light_Cyclops_e1"/>
    <x v="4"/>
    <n v="5"/>
    <x v="0"/>
  </r>
  <r>
    <s v="Wavestrom Biclops"/>
    <x v="4"/>
    <s v="Male"/>
    <s v="Giant"/>
    <s v="Soldier"/>
    <n v="4"/>
    <s v="Cyclops"/>
    <x v="4"/>
    <x v="0"/>
    <x v="18"/>
    <s v="r5_Water_Cyclops_e1"/>
    <x v="4"/>
    <n v="5"/>
    <x v="1"/>
  </r>
  <r>
    <s v="Nightbound"/>
    <x v="0"/>
    <s v="Female"/>
    <s v="Human"/>
    <s v="Mage"/>
    <n v="5"/>
    <s v="Nightbound"/>
    <x v="5"/>
    <x v="0"/>
    <x v="19"/>
    <s v="r6_Dark_Nightbound_e1"/>
    <x v="5"/>
    <n v="6"/>
    <x v="0"/>
  </r>
  <r>
    <s v="The Dagda"/>
    <x v="1"/>
    <s v="Male"/>
    <s v="Human"/>
    <s v="Mage"/>
    <n v="5"/>
    <s v="Shaman"/>
    <x v="5"/>
    <x v="0"/>
    <x v="19"/>
    <s v="r6_Earth_Shaman_e1"/>
    <x v="5"/>
    <n v="6"/>
    <x v="0"/>
  </r>
  <r>
    <s v="Unburnt"/>
    <x v="2"/>
    <s v="Female"/>
    <s v="Human"/>
    <s v="Mage"/>
    <n v="5"/>
    <s v="Unburnt"/>
    <x v="5"/>
    <x v="0"/>
    <x v="19"/>
    <s v="r6_Fire_Unburnt_e1"/>
    <x v="5"/>
    <n v="6"/>
    <x v="0"/>
  </r>
  <r>
    <s v="Starblade Champion"/>
    <x v="3"/>
    <s v="Male"/>
    <s v="Dren"/>
    <s v="Mage"/>
    <n v="5"/>
    <s v="Bolter"/>
    <x v="5"/>
    <x v="0"/>
    <x v="19"/>
    <s v="r6_Light_Bolter_e1"/>
    <x v="5"/>
    <n v="6"/>
    <x v="1"/>
  </r>
  <r>
    <s v="Steel Sea Witch"/>
    <x v="4"/>
    <s v="Female"/>
    <s v="Creature"/>
    <s v="Mage"/>
    <n v="5"/>
    <s v="Witch"/>
    <x v="5"/>
    <x v="0"/>
    <x v="19"/>
    <s v="r6_Water_Witch_e1"/>
    <x v="5"/>
    <n v="6"/>
    <x v="1"/>
  </r>
  <r>
    <s v="Flameguard Spirit"/>
    <x v="2"/>
    <s v="N/A"/>
    <s v="Spirit"/>
    <s v="Defender"/>
    <n v="7"/>
    <s v="Specter"/>
    <x v="0"/>
    <x v="0"/>
    <x v="20"/>
    <s v="r1_Fire_Specterling_e1"/>
    <x v="0"/>
    <n v="3"/>
    <x v="1"/>
  </r>
  <r>
    <m/>
    <x v="5"/>
    <m/>
    <m/>
    <m/>
    <m/>
    <m/>
    <x v="6"/>
    <x v="4"/>
    <x v="21"/>
    <m/>
    <x v="6"/>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60"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rowHeaderCaption="Base Rarity">
  <location ref="W4:AB33" firstHeaderRow="1" firstDataRow="2" firstDataCol="1" rowPageCount="2" colPageCount="1"/>
  <pivotFields count="17">
    <pivotField showAll="0"/>
    <pivotField showAll="0"/>
    <pivotField showAll="0"/>
    <pivotField showAll="0"/>
    <pivotField showAll="0"/>
    <pivotField showAll="0" defaultSubtotal="0"/>
    <pivotField showAll="0"/>
    <pivotField showAll="0"/>
    <pivotField axis="axisPage" dataField="1" showAll="0">
      <items count="5">
        <item x="0"/>
        <item x="1"/>
        <item x="2"/>
        <item x="3"/>
        <item t="default"/>
      </items>
    </pivotField>
    <pivotField axis="axisRow" showAll="0" sortType="ascending" defaultSubtotal="0">
      <items count="21">
        <item x="0"/>
        <item x="4"/>
        <item x="20"/>
        <item x="5"/>
        <item x="8"/>
        <item x="14"/>
        <item x="9"/>
        <item x="15"/>
        <item x="10"/>
        <item x="11"/>
        <item x="16"/>
        <item x="1"/>
        <item x="6"/>
        <item x="12"/>
        <item x="19"/>
        <item x="2"/>
        <item x="17"/>
        <item x="3"/>
        <item x="7"/>
        <item x="13"/>
        <item x="18"/>
      </items>
    </pivotField>
    <pivotField showAll="0"/>
    <pivotField axis="axisRow" dataField="1" showAll="0">
      <items count="7">
        <item x="0"/>
        <item x="1"/>
        <item x="2"/>
        <item x="3"/>
        <item x="4"/>
        <item x="5"/>
        <item t="default"/>
      </items>
    </pivotField>
    <pivotField showAll="0" defaultSubtotal="0"/>
    <pivotField axis="axisPage" dataField="1" showAll="0">
      <items count="3">
        <item x="1"/>
        <item x="0"/>
        <item t="default"/>
      </items>
    </pivotField>
    <pivotField dataField="1" showAll="0" defaultSubtotal="0"/>
    <pivotField showAll="0" defaultSubtotal="0"/>
    <pivotField showAll="0" defaultSubtotal="0"/>
  </pivotFields>
  <rowFields count="2">
    <field x="11"/>
    <field x="9"/>
  </rowFields>
  <rowItems count="28">
    <i>
      <x/>
    </i>
    <i r="1">
      <x/>
    </i>
    <i r="1">
      <x v="2"/>
    </i>
    <i r="1">
      <x v="11"/>
    </i>
    <i r="1">
      <x v="15"/>
    </i>
    <i r="1">
      <x v="17"/>
    </i>
    <i>
      <x v="1"/>
    </i>
    <i r="1">
      <x v="1"/>
    </i>
    <i r="1">
      <x v="3"/>
    </i>
    <i r="1">
      <x v="8"/>
    </i>
    <i r="1">
      <x v="12"/>
    </i>
    <i r="1">
      <x v="18"/>
    </i>
    <i>
      <x v="2"/>
    </i>
    <i r="1">
      <x v="4"/>
    </i>
    <i r="1">
      <x v="6"/>
    </i>
    <i r="1">
      <x v="9"/>
    </i>
    <i r="1">
      <x v="13"/>
    </i>
    <i r="1">
      <x v="19"/>
    </i>
    <i>
      <x v="3"/>
    </i>
    <i r="1">
      <x v="5"/>
    </i>
    <i r="1">
      <x v="7"/>
    </i>
    <i r="1">
      <x v="10"/>
    </i>
    <i r="1">
      <x v="16"/>
    </i>
    <i>
      <x v="4"/>
    </i>
    <i r="1">
      <x v="20"/>
    </i>
    <i>
      <x v="5"/>
    </i>
    <i r="1">
      <x v="14"/>
    </i>
    <i t="grand">
      <x/>
    </i>
  </rowItems>
  <colFields count="1">
    <field x="-2"/>
  </colFields>
  <colItems count="5">
    <i>
      <x/>
    </i>
    <i i="1">
      <x v="1"/>
    </i>
    <i i="2">
      <x v="2"/>
    </i>
    <i i="3">
      <x v="3"/>
    </i>
    <i i="4">
      <x v="4"/>
    </i>
  </colItems>
  <pageFields count="2">
    <pageField fld="13" hier="-1"/>
    <pageField fld="8" hier="-1"/>
  </pageFields>
  <dataFields count="5">
    <dataField name="Max of Evo Tier" fld="8" subtotal="max" baseField="0" baseItem="0"/>
    <dataField name="Max of Base Rarity" fld="11" subtotal="max" baseField="0" baseItem="0"/>
    <dataField name="Min of Base Rarity" fld="11" subtotal="min" baseField="0" baseItem="0"/>
    <dataField name="Count of LaunchTiming" fld="13" subtotal="count" baseField="0" baseItem="0"/>
    <dataField name="Max of Size" fld="14" subtotal="max"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61"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R4:AX31" firstHeaderRow="1" firstDataRow="2" firstDataCol="1" rowPageCount="2" colPageCount="1"/>
  <pivotFields count="14">
    <pivotField dataField="1" showAll="0"/>
    <pivotField axis="axisCol" showAll="0">
      <items count="7">
        <item x="0"/>
        <item x="1"/>
        <item x="2"/>
        <item x="3"/>
        <item x="4"/>
        <item h="1" x="5"/>
        <item t="default"/>
      </items>
    </pivotField>
    <pivotField showAll="0"/>
    <pivotField showAll="0"/>
    <pivotField showAll="0"/>
    <pivotField showAll="0" defaultSubtotal="0"/>
    <pivotField showAll="0"/>
    <pivotField showAll="0"/>
    <pivotField axis="axisPage" multipleItemSelectionAllowed="1" showAll="0">
      <items count="6">
        <item x="0"/>
        <item h="1" x="1"/>
        <item h="1" x="2"/>
        <item h="1" x="3"/>
        <item h="1" x="4"/>
        <item t="default"/>
      </items>
    </pivotField>
    <pivotField axis="axisRow" showAll="0">
      <items count="24">
        <item x="0"/>
        <item x="4"/>
        <item x="20"/>
        <item x="5"/>
        <item x="8"/>
        <item x="14"/>
        <item x="9"/>
        <item x="15"/>
        <item x="11"/>
        <item x="16"/>
        <item x="1"/>
        <item x="6"/>
        <item x="12"/>
        <item x="19"/>
        <item x="2"/>
        <item x="17"/>
        <item x="3"/>
        <item x="7"/>
        <item x="13"/>
        <item m="1" x="22"/>
        <item x="18"/>
        <item x="21"/>
        <item x="10"/>
        <item t="default"/>
      </items>
    </pivotField>
    <pivotField showAll="0"/>
    <pivotField axis="axisRow" showAll="0">
      <items count="8">
        <item x="0"/>
        <item x="1"/>
        <item x="2"/>
        <item x="3"/>
        <item x="4"/>
        <item x="5"/>
        <item x="6"/>
        <item t="default"/>
      </items>
    </pivotField>
    <pivotField showAll="0" defaultSubtotal="0"/>
    <pivotField axis="axisPage" multipleItemSelectionAllowed="1" showAll="0">
      <items count="4">
        <item x="1"/>
        <item h="1" x="0"/>
        <item h="1" x="2"/>
        <item t="default"/>
      </items>
    </pivotField>
  </pivotFields>
  <rowFields count="2">
    <field x="11"/>
    <field x="9"/>
  </rowFields>
  <rowItems count="26">
    <i>
      <x/>
    </i>
    <i r="1">
      <x/>
    </i>
    <i r="1">
      <x v="2"/>
    </i>
    <i r="1">
      <x v="10"/>
    </i>
    <i r="1">
      <x v="14"/>
    </i>
    <i r="1">
      <x v="16"/>
    </i>
    <i>
      <x v="1"/>
    </i>
    <i r="1">
      <x v="1"/>
    </i>
    <i r="1">
      <x v="3"/>
    </i>
    <i r="1">
      <x v="11"/>
    </i>
    <i r="1">
      <x v="17"/>
    </i>
    <i r="1">
      <x v="22"/>
    </i>
    <i>
      <x v="2"/>
    </i>
    <i r="1">
      <x v="4"/>
    </i>
    <i r="1">
      <x v="6"/>
    </i>
    <i r="1">
      <x v="8"/>
    </i>
    <i r="1">
      <x v="18"/>
    </i>
    <i>
      <x v="3"/>
    </i>
    <i r="1">
      <x v="5"/>
    </i>
    <i r="1">
      <x v="7"/>
    </i>
    <i r="1">
      <x v="9"/>
    </i>
    <i>
      <x v="4"/>
    </i>
    <i r="1">
      <x v="20"/>
    </i>
    <i>
      <x v="5"/>
    </i>
    <i r="1">
      <x v="13"/>
    </i>
    <i t="grand">
      <x/>
    </i>
  </rowItems>
  <colFields count="1">
    <field x="1"/>
  </colFields>
  <colItems count="6">
    <i>
      <x/>
    </i>
    <i>
      <x v="1"/>
    </i>
    <i>
      <x v="2"/>
    </i>
    <i>
      <x v="3"/>
    </i>
    <i>
      <x v="4"/>
    </i>
    <i t="grand">
      <x/>
    </i>
  </colItems>
  <pageFields count="2">
    <pageField fld="13" hier="-1"/>
    <pageField fld="8" hier="-1"/>
  </pageFields>
  <dataFields count="1">
    <dataField name="Count of Name"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61"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F4:AN28" firstHeaderRow="1" firstDataRow="2" firstDataCol="1" rowPageCount="2" colPageCount="1"/>
  <pivotFields count="14">
    <pivotField dataField="1" showAll="0"/>
    <pivotField showAll="0"/>
    <pivotField showAll="0"/>
    <pivotField showAll="0"/>
    <pivotField showAll="0"/>
    <pivotField showAll="0" defaultSubtotal="0"/>
    <pivotField showAll="0"/>
    <pivotField axis="axisCol" showAll="0">
      <items count="9">
        <item x="0"/>
        <item x="1"/>
        <item x="2"/>
        <item x="3"/>
        <item x="4"/>
        <item x="5"/>
        <item x="6"/>
        <item m="1" x="7"/>
        <item t="default"/>
      </items>
    </pivotField>
    <pivotField axis="axisPage" showAll="0">
      <items count="6">
        <item x="0"/>
        <item x="1"/>
        <item x="2"/>
        <item x="3"/>
        <item x="4"/>
        <item t="default"/>
      </items>
    </pivotField>
    <pivotField axis="axisRow" showAll="0" sortType="ascending" defaultSubtotal="0">
      <items count="23">
        <item x="0"/>
        <item x="4"/>
        <item x="20"/>
        <item x="5"/>
        <item x="8"/>
        <item x="14"/>
        <item x="9"/>
        <item x="15"/>
        <item x="10"/>
        <item x="11"/>
        <item x="16"/>
        <item x="1"/>
        <item x="6"/>
        <item x="12"/>
        <item x="19"/>
        <item x="2"/>
        <item x="17"/>
        <item x="3"/>
        <item x="7"/>
        <item x="13"/>
        <item m="1" x="22"/>
        <item x="18"/>
        <item x="21"/>
      </items>
    </pivotField>
    <pivotField showAll="0"/>
    <pivotField showAll="0"/>
    <pivotField showAll="0" defaultSubtotal="0"/>
    <pivotField axis="axisPage" showAll="0">
      <items count="4">
        <item x="1"/>
        <item x="0"/>
        <item x="2"/>
        <item t="default"/>
      </items>
    </pivotField>
  </pivotFields>
  <rowFields count="1">
    <field x="9"/>
  </rowFields>
  <rowItems count="23">
    <i>
      <x/>
    </i>
    <i>
      <x v="1"/>
    </i>
    <i>
      <x v="2"/>
    </i>
    <i>
      <x v="3"/>
    </i>
    <i>
      <x v="4"/>
    </i>
    <i>
      <x v="5"/>
    </i>
    <i>
      <x v="6"/>
    </i>
    <i>
      <x v="7"/>
    </i>
    <i>
      <x v="8"/>
    </i>
    <i>
      <x v="9"/>
    </i>
    <i>
      <x v="10"/>
    </i>
    <i>
      <x v="11"/>
    </i>
    <i>
      <x v="12"/>
    </i>
    <i>
      <x v="13"/>
    </i>
    <i>
      <x v="14"/>
    </i>
    <i>
      <x v="15"/>
    </i>
    <i>
      <x v="16"/>
    </i>
    <i>
      <x v="17"/>
    </i>
    <i>
      <x v="18"/>
    </i>
    <i>
      <x v="19"/>
    </i>
    <i>
      <x v="21"/>
    </i>
    <i>
      <x v="22"/>
    </i>
    <i t="grand">
      <x/>
    </i>
  </rowItems>
  <colFields count="1">
    <field x="7"/>
  </colFields>
  <colItems count="8">
    <i>
      <x/>
    </i>
    <i>
      <x v="1"/>
    </i>
    <i>
      <x v="2"/>
    </i>
    <i>
      <x v="3"/>
    </i>
    <i>
      <x v="4"/>
    </i>
    <i>
      <x v="5"/>
    </i>
    <i>
      <x v="6"/>
    </i>
    <i t="grand">
      <x/>
    </i>
  </colItems>
  <pageFields count="2">
    <pageField fld="13" hier="-1"/>
    <pageField fld="8" hier="-1"/>
  </pageFields>
  <dataFields count="1">
    <dataField name="Count of Name"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hPower" displayName="hPower" ref="A32:R38" totalsRowShown="0" headerRowDxfId="127" dataDxfId="126">
  <autoFilter ref="A32:R38"/>
  <tableColumns count="18">
    <tableColumn id="1" name="id" dataDxfId="125"/>
    <tableColumn id="2" name="Rarity"/>
    <tableColumn id="3" name="Max Lv Min" dataDxfId="124"/>
    <tableColumn id="4" name="Base Pow Min" dataDxfId="123"/>
    <tableColumn id="5" name="Max Pow Min" dataDxfId="122">
      <calculatedColumnFormula>D33+H33*C33</calculatedColumnFormula>
    </tableColumn>
    <tableColumn id="6" name="Base Pow Max" dataDxfId="121">
      <calculatedColumnFormula>G33-C33*H33</calculatedColumnFormula>
    </tableColumn>
    <tableColumn id="7" name="Max Pow Max" dataDxfId="120"/>
    <tableColumn id="8" name="Pow Grow per Lv" dataDxfId="119"/>
    <tableColumn id="9" name="Pow Grow per sR" dataDxfId="118">
      <calculatedColumnFormula>(G33-E33)/9</calculatedColumnFormula>
    </tableColumn>
    <tableColumn id="10" name="Team Cost" dataDxfId="117"/>
    <tableColumn id="11" name="Overlap ERR" dataDxfId="116"/>
    <tableColumn id="12" name="% Diff / R" dataDxfId="115"/>
    <tableColumn id="13" name="% Diff / R2" dataDxfId="114"/>
    <tableColumn id="14" name="% Grow Lv Up" dataDxfId="113">
      <calculatedColumnFormula>E33/D33</calculatedColumnFormula>
    </tableColumn>
    <tableColumn id="15" name="% Grow Lv Up3" dataDxfId="112">
      <calculatedColumnFormula>G33/F33</calculatedColumnFormula>
    </tableColumn>
    <tableColumn id="16" name="Total Delta / sR" dataDxfId="111">
      <calculatedColumnFormula>G33-E33</calculatedColumnFormula>
    </tableColumn>
    <tableColumn id="17" name="%Delta / sR" dataDxfId="110">
      <calculatedColumnFormula>P33/10/D33</calculatedColumnFormula>
    </tableColumn>
    <tableColumn id="18" name="%Delta / sR2" dataDxfId="109">
      <calculatedColumnFormula>P33/10/E33</calculatedColumnFormula>
    </tableColumn>
  </tableColumns>
  <tableStyleInfo name="TableStyleLight12" showFirstColumn="0" showLastColumn="0" showRowStripes="1" showColumnStripes="0"/>
</table>
</file>

<file path=xl/tables/table2.xml><?xml version="1.0" encoding="utf-8"?>
<table xmlns="http://schemas.openxmlformats.org/spreadsheetml/2006/main" id="2" name="hSr" displayName="hSr" ref="A41:N47" totalsRowShown="0" headerRowDxfId="108">
  <autoFilter ref="A41:N47"/>
  <tableColumns count="14">
    <tableColumn id="1" name="id" dataDxfId="107"/>
    <tableColumn id="2" name="Rarity"/>
    <tableColumn id="3" name="1" dataDxfId="106">
      <calculatedColumnFormula>E33</calculatedColumnFormula>
    </tableColumn>
    <tableColumn id="4" name="2" dataDxfId="105">
      <calculatedColumnFormula>$C42+$M42/9*(D$41-1)</calculatedColumnFormula>
    </tableColumn>
    <tableColumn id="5" name="3" dataDxfId="104">
      <calculatedColumnFormula>$C42+$M42/9*(E$41-1)</calculatedColumnFormula>
    </tableColumn>
    <tableColumn id="6" name="4" dataDxfId="103">
      <calculatedColumnFormula>$C42+$M42/9*(F$41-1)</calculatedColumnFormula>
    </tableColumn>
    <tableColumn id="7" name="5" dataDxfId="102">
      <calculatedColumnFormula>$C42+$M42/9*(G$41-1)</calculatedColumnFormula>
    </tableColumn>
    <tableColumn id="8" name="6" dataDxfId="101">
      <calculatedColumnFormula>$C42+$M42/9*(H$41-1)</calculatedColumnFormula>
    </tableColumn>
    <tableColumn id="9" name="7" dataDxfId="100">
      <calculatedColumnFormula>$C42+$M42/9*(I$41-1)</calculatedColumnFormula>
    </tableColumn>
    <tableColumn id="10" name="8" dataDxfId="99">
      <calculatedColumnFormula>$C42+$M42/9*(J$41-1)</calculatedColumnFormula>
    </tableColumn>
    <tableColumn id="11" name="9" dataDxfId="98">
      <calculatedColumnFormula>$C42+$M42/9*(K$41-1)</calculatedColumnFormula>
    </tableColumn>
    <tableColumn id="12" name="10" dataDxfId="97">
      <calculatedColumnFormula>G33</calculatedColumnFormula>
    </tableColumn>
    <tableColumn id="13" name="sR Total Delta" dataDxfId="96">
      <calculatedColumnFormula>L42-C42</calculatedColumnFormula>
    </tableColumn>
    <tableColumn id="14" name="Delta / sR (Max Lv)" dataDxfId="95">
      <calculatedColumnFormula>M42/9</calculatedColumnFormula>
    </tableColumn>
  </tableColumns>
  <tableStyleInfo name="TableStyleLight12" showFirstColumn="0" showLastColumn="0" showRowStripes="1" showColumnStripes="0"/>
</table>
</file>

<file path=xl/tables/table3.xml><?xml version="1.0" encoding="utf-8"?>
<table xmlns="http://schemas.openxmlformats.org/spreadsheetml/2006/main" id="7" name="hTypeDist" displayName="hTypeDist" ref="A22:G29" totalsRowShown="0" headerRowDxfId="94" dataDxfId="93">
  <autoFilter ref="A22:G29"/>
  <tableColumns count="7">
    <tableColumn id="1" name="Id" dataDxfId="92"/>
    <tableColumn id="2" name="Type" dataDxfId="91"/>
    <tableColumn id="3" name="Hp" dataDxfId="90"/>
    <tableColumn id="4" name="Atk" dataDxfId="89"/>
    <tableColumn id="5" name="Rec" dataDxfId="88"/>
    <tableColumn id="7" name="Total" dataDxfId="87">
      <calculatedColumnFormula>SUM(hTypeDist[[#This Row],[Hp]:[Rec]])</calculatedColumnFormula>
    </tableColumn>
    <tableColumn id="6" name="Note" dataDxfId="86"/>
  </tableColumns>
  <tableStyleInfo name="TableStyleLight12" showFirstColumn="0" showLastColumn="0" showRowStripes="1" showColumnStripes="0"/>
</table>
</file>

<file path=xl/tables/table4.xml><?xml version="1.0" encoding="utf-8"?>
<table xmlns="http://schemas.openxmlformats.org/spreadsheetml/2006/main" id="8" name="hStatNorm" displayName="hStatNorm" ref="F13:G16" totalsRowShown="0" headerRowDxfId="85" dataDxfId="84">
  <autoFilter ref="F13:G16"/>
  <tableColumns count="2">
    <tableColumn id="1" name="Stat" dataDxfId="83"/>
    <tableColumn id="2" name="Stat per Pow" dataDxfId="82"/>
  </tableColumns>
  <tableStyleInfo name="TableStyleLight12" showFirstColumn="0" showLastColumn="0" showRowStripes="1" showColumnStripes="0"/>
</table>
</file>

<file path=xl/tables/table5.xml><?xml version="1.0" encoding="utf-8"?>
<table xmlns="http://schemas.openxmlformats.org/spreadsheetml/2006/main" id="9" name="hType" displayName="hType" ref="I22:N29" totalsRowShown="0" headerRowDxfId="81" dataDxfId="80">
  <autoFilter ref="I22:N29"/>
  <tableColumns count="6">
    <tableColumn id="1" name="Id" dataDxfId="79"/>
    <tableColumn id="2" name="Type" dataDxfId="78"/>
    <tableColumn id="3" name="Hp" dataDxfId="77">
      <calculatedColumnFormula>hTypeDist[[#This Row],[Hp]]/hTypeDist[[#This Row],[Total]]*INDEX(hStatNorm[Stat per Pow],MATCH(hType[#Headers],hStatNorm[Stat],0))</calculatedColumnFormula>
    </tableColumn>
    <tableColumn id="4" name="Atk" dataDxfId="76">
      <calculatedColumnFormula>hTypeDist[[#This Row],[Atk]]/hTypeDist[[#This Row],[Total]]*INDEX(hStatNorm[Stat per Pow],MATCH(hType[#Headers],hStatNorm[Stat],0))</calculatedColumnFormula>
    </tableColumn>
    <tableColumn id="5" name="Rec" dataDxfId="75">
      <calculatedColumnFormula>hTypeDist[[#This Row],[Rec]]/hTypeDist[[#This Row],[Total]]*INDEX(hStatNorm[Stat per Pow],MATCH(hType[#Headers],hStatNorm[Stat],0))</calculatedColumnFormula>
    </tableColumn>
    <tableColumn id="6" name="Note" dataDxfId="74"/>
  </tableColumns>
  <tableStyleInfo name="TableStyleLight12" showFirstColumn="0" showLastColumn="0" showRowStripes="1" showColumnStripes="0"/>
</table>
</file>

<file path=xl/tables/table6.xml><?xml version="1.0" encoding="utf-8"?>
<table xmlns="http://schemas.openxmlformats.org/spreadsheetml/2006/main" id="4" name="Econ" displayName="Econ" ref="L13:Q19" totalsRowShown="0" headerRowDxfId="73" dataDxfId="72">
  <autoFilter ref="L13:Q19"/>
  <tableColumns count="6">
    <tableColumn id="1" name="id" dataDxfId="71"/>
    <tableColumn id="2" name="Rarity"/>
    <tableColumn id="3" name="Sell Base" dataDxfId="70"/>
    <tableColumn id="4" name="Sell Growth" dataDxfId="69"/>
    <tableColumn id="5" name="Feed XP Base" dataDxfId="68"/>
    <tableColumn id="6" name="Feed XP Grow" dataDxfId="67"/>
  </tableColumns>
  <tableStyleInfo name="TableStyleLight12" showFirstColumn="0" showLastColumn="0" showRowStripes="1" showColumnStripes="0"/>
</table>
</file>

<file path=xl/tables/table7.xml><?xml version="1.0" encoding="utf-8"?>
<table xmlns="http://schemas.openxmlformats.org/spreadsheetml/2006/main" id="11" name="REFHero" displayName="REFHero" ref="A1:R202" totalsRowShown="0" headerRowDxfId="62" dataDxfId="61">
  <autoFilter ref="A1:R202"/>
  <sortState ref="A2:O201">
    <sortCondition ref="L2:L201"/>
    <sortCondition ref="J2:J201"/>
    <sortCondition ref="B2:B201"/>
    <sortCondition ref="I2:I201"/>
  </sortState>
  <tableColumns count="18">
    <tableColumn id="1" name="Name" dataDxfId="60"/>
    <tableColumn id="2" name="Affinity" dataDxfId="59"/>
    <tableColumn id="3" name="Gender" dataDxfId="58"/>
    <tableColumn id="4" name="Species" dataDxfId="57"/>
    <tableColumn id="5" name="Type" dataDxfId="56"/>
    <tableColumn id="15" name="Type Val" dataDxfId="55">
      <calculatedColumnFormula>INDEX('Hero Types'!A:A,MATCH(E2,'Hero Types'!B:B,0),0)</calculatedColumnFormula>
    </tableColumn>
    <tableColumn id="6" name="Series" dataDxfId="54"/>
    <tableColumn id="7" name="Rarity Tier" dataDxfId="53"/>
    <tableColumn id="8" name="Evo Tier" dataDxfId="52"/>
    <tableColumn id="9" name="Family" dataDxfId="51"/>
    <tableColumn id="10" name="Hero ID" dataDxfId="50"/>
    <tableColumn id="11" name="Base Rarity" dataDxfId="49"/>
    <tableColumn id="17" name="Max Rarity" dataDxfId="48"/>
    <tableColumn id="12" name="LaunchTiming" dataDxfId="47"/>
    <tableColumn id="16" name="Size" dataDxfId="46"/>
    <tableColumn id="13" name="1" dataDxfId="45"/>
    <tableColumn id="14" name="OLD Hero ID" dataDxfId="44"/>
    <tableColumn id="18" name="max?" dataDxfId="43">
      <calculatedColumnFormula>IF(REFHero[[#This Row],[Rarity Tier]]=REFHero[[#This Row],[Max Rarity]],"Max","Evo")</calculatedColumnFormula>
    </tableColumn>
  </tableColumns>
  <tableStyleInfo showFirstColumn="0" showLastColumn="0" showRowStripes="1" showColumnStripes="0"/>
</table>
</file>

<file path=xl/tables/table8.xml><?xml version="1.0" encoding="utf-8"?>
<table xmlns="http://schemas.openxmlformats.org/spreadsheetml/2006/main" id="3" name="LvConstants" displayName="LvConstants" ref="W6:Z13" totalsRowShown="0" headerRowDxfId="42" dataDxfId="41">
  <autoFilter ref="W6:Z13"/>
  <tableColumns count="4">
    <tableColumn id="1" name="Type" dataDxfId="40"/>
    <tableColumn id="2" name="N" dataDxfId="39">
      <calculatedColumnFormula>LvConstants[[#This Row],[Input]]/100^$T$9</calculatedColumnFormula>
    </tableColumn>
    <tableColumn id="3" name="Input" dataDxfId="38"/>
    <tableColumn id="4" name="Check" dataDxfId="37">
      <calculatedColumnFormula>ROUND(LvConstants[[#This Row],[N]]*(($T$8-1)*100/($T$8-$T$7))^$T$9,0)</calculatedColumnFormula>
    </tableColumn>
  </tableColumns>
  <tableStyleInfo name="TableStyleMedium6" showFirstColumn="0" showLastColumn="0" showRowStripes="1" showColumnStripes="0"/>
</table>
</file>

<file path=xl/tables/table9.xml><?xml version="1.0" encoding="utf-8"?>
<table xmlns="http://schemas.openxmlformats.org/spreadsheetml/2006/main" id="6" name="Catalysts" displayName="Catalysts" ref="B75:D110" totalsRowShown="0" headerRowDxfId="23">
  <autoFilter ref="B75:D110"/>
  <tableColumns count="3">
    <tableColumn id="1" name="Catalyst"/>
    <tableColumn id="2" name="Rarity"/>
    <tableColumn id="3" name="Count"/>
  </tableColumns>
  <tableStyleInfo name="TableStyleLight12" showFirstColumn="0" showLastColumn="0" showRowStripes="1" showColumnStripes="0"/>
</table>
</file>

<file path=xl/tables/table10.xml><?xml version="1.0" encoding="utf-8"?>
<table xmlns="http://schemas.openxmlformats.org/spreadsheetml/2006/main" id="5" name="Family" displayName="Family" ref="B3:F24" totalsRowShown="0" headerRowDxfId="22">
  <autoFilter ref="B3:F24"/>
  <tableColumns count="5">
    <tableColumn id="1" name="Family"/>
    <tableColumn id="2" name="BaseRarity"/>
    <tableColumn id="3" name="MaxRarity">
      <calculatedColumnFormula>C4+E4-1</calculatedColumnFormula>
    </tableColumn>
    <tableColumn id="4" name="MaxEvo"/>
    <tableColumn id="5" name="CatalystName" dataDxfId="21"/>
  </tableColumns>
  <tableStyleInfo name="TableStyleLight12" showFirstColumn="0" showLastColumn="0" showRowStripes="1" showColumnStripes="0"/>
</table>
</file>

<file path=xl/tables/table11.xml><?xml version="1.0" encoding="utf-8"?>
<table xmlns="http://schemas.openxmlformats.org/spreadsheetml/2006/main" id="12" name="cKey" displayName="cKey" ref="J3:Q8" totalsRowShown="0" headerRowDxfId="20" tableBorderDxfId="19">
  <autoFilter ref="J3:Q8"/>
  <tableColumns count="8">
    <tableColumn id="1" name="Rarity"/>
    <tableColumn id="2" name="Fire">
      <calculatedColumnFormula>"r"&amp;$J4&amp;"-"&amp;K$3</calculatedColumnFormula>
    </tableColumn>
    <tableColumn id="3" name="Earth">
      <calculatedColumnFormula>"r"&amp;$J4&amp;"-"&amp;L$3</calculatedColumnFormula>
    </tableColumn>
    <tableColumn id="4" name="Water">
      <calculatedColumnFormula>"r"&amp;$J4&amp;"-"&amp;M$3</calculatedColumnFormula>
    </tableColumn>
    <tableColumn id="5" name="Light">
      <calculatedColumnFormula>"r"&amp;$J4&amp;"-"&amp;N$3</calculatedColumnFormula>
    </tableColumn>
    <tableColumn id="6" name="Dark">
      <calculatedColumnFormula>"r"&amp;$J4&amp;"-"&amp;O$3</calculatedColumnFormula>
    </tableColumn>
    <tableColumn id="7" name="Currency" dataDxfId="18"/>
    <tableColumn id="8" name="CurrencyCost" dataDxfId="17" dataCellStyle="Normal"/>
  </tableColumns>
  <tableStyleInfo name="TableStyleLight12" showFirstColumn="0" showLastColumn="0" showRowStripes="1" showColumnStripes="0"/>
</table>
</file>

<file path=xl/tables/table12.xml><?xml version="1.0" encoding="utf-8"?>
<table xmlns="http://schemas.openxmlformats.org/spreadsheetml/2006/main" id="13" name="cStatType" displayName="cStatType" ref="J12:Q17" totalsRowShown="0" headerRowDxfId="16" tableBorderDxfId="15">
  <autoFilter ref="J12:Q17"/>
  <tableColumns count="8">
    <tableColumn id="8" name="Rarity"/>
    <tableColumn id="1" name="Adventurer" dataDxfId="14"/>
    <tableColumn id="2" name="Defender" dataDxfId="13"/>
    <tableColumn id="3" name="Soldier" dataDxfId="12"/>
    <tableColumn id="4" name="Priest"/>
    <tableColumn id="5" name="Mage"/>
    <tableColumn id="6" name="Dragon"/>
    <tableColumn id="7" name="Enhance"/>
  </tableColumns>
  <tableStyleInfo name="TableStyleLight12" showFirstColumn="0" showLastColumn="0" showRowStripes="1" showColumnStripes="0"/>
</table>
</file>

<file path=xl/tables/table13.xml><?xml version="1.0" encoding="utf-8"?>
<table xmlns="http://schemas.openxmlformats.org/spreadsheetml/2006/main" id="14" name="HeroRecipe" displayName="HeroRecipe" ref="J22:M28" totalsRowShown="0" headerRowDxfId="11" tableBorderDxfId="10">
  <autoFilter ref="J22:M28"/>
  <tableColumns count="4">
    <tableColumn id="1" name="RecipeRarity" dataDxfId="9"/>
    <tableColumn id="3" name="Currency" dataDxfId="8"/>
    <tableColumn id="4" name="CurrencyCost" dataDxfId="7">
      <calculatedColumnFormula>2500*2^HeroRecipe[[#This Row],[RecipeRarity]]</calculatedColumnFormula>
    </tableColumn>
    <tableColumn id="5" name="CatalystAmounts" dataDxfId="6"/>
  </tableColumns>
  <tableStyleInfo name="TableStyleLight12" showFirstColumn="0" showLastColumn="0" showRowStripes="1" showColumnStripes="0"/>
</table>
</file>

<file path=xl/tables/table14.xml><?xml version="1.0" encoding="utf-8"?>
<table xmlns="http://schemas.openxmlformats.org/spreadsheetml/2006/main" id="15" name="CatalystRecipe" displayName="CatalystRecipe" ref="J32:L38" totalsRowShown="0" headerRowDxfId="5">
  <autoFilter ref="J32:L38"/>
  <tableColumns count="3">
    <tableColumn id="1" name="Rarity" dataDxfId="4"/>
    <tableColumn id="2" name="Currency" dataDxfId="3"/>
    <tableColumn id="3" name="CurrencyCost" dataDxfId="2">
      <calculatedColumnFormula>2500*2^J33</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4" Type="http://schemas.openxmlformats.org/officeDocument/2006/relationships/table" Target="../tables/table2.xml"/><Relationship Id="rId5" Type="http://schemas.openxmlformats.org/officeDocument/2006/relationships/table" Target="../tables/table3.xml"/><Relationship Id="rId6" Type="http://schemas.openxmlformats.org/officeDocument/2006/relationships/table" Target="../tables/table4.xml"/><Relationship Id="rId7" Type="http://schemas.openxmlformats.org/officeDocument/2006/relationships/table" Target="../tables/table5.xml"/><Relationship Id="rId8" Type="http://schemas.openxmlformats.org/officeDocument/2006/relationships/table" Target="../tables/table6.xml"/><Relationship Id="rId9" Type="http://schemas.openxmlformats.org/officeDocument/2006/relationships/comments" Target="../comments1.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4" Type="http://schemas.openxmlformats.org/officeDocument/2006/relationships/table" Target="../tables/table7.xml"/><Relationship Id="rId1" Type="http://schemas.openxmlformats.org/officeDocument/2006/relationships/pivotTable" Target="../pivotTables/pivotTable1.xml"/><Relationship Id="rId2"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4" Type="http://schemas.openxmlformats.org/officeDocument/2006/relationships/table" Target="../tables/table11.xml"/><Relationship Id="rId5" Type="http://schemas.openxmlformats.org/officeDocument/2006/relationships/table" Target="../tables/table12.xml"/><Relationship Id="rId6" Type="http://schemas.openxmlformats.org/officeDocument/2006/relationships/table" Target="../tables/table13.xml"/><Relationship Id="rId7" Type="http://schemas.openxmlformats.org/officeDocument/2006/relationships/table" Target="../tables/table14.xml"/><Relationship Id="rId8" Type="http://schemas.openxmlformats.org/officeDocument/2006/relationships/comments" Target="../comments4.xml"/><Relationship Id="rId1" Type="http://schemas.openxmlformats.org/officeDocument/2006/relationships/vmlDrawing" Target="../drawings/vmlDrawing4.vml"/><Relationship Id="rId2"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W16400"/>
  <sheetViews>
    <sheetView topLeftCell="A7" workbookViewId="0">
      <selection activeCell="A37" sqref="A37:XFD37"/>
    </sheetView>
  </sheetViews>
  <sheetFormatPr baseColWidth="10" defaultRowHeight="15" x14ac:dyDescent="0"/>
  <cols>
    <col min="1" max="1" width="7" style="1" bestFit="1" customWidth="1"/>
    <col min="2" max="2" width="18.6640625" style="1" customWidth="1"/>
    <col min="3" max="6" width="12.83203125" style="1" customWidth="1"/>
    <col min="7" max="7" width="15.1640625" style="1" customWidth="1"/>
    <col min="8" max="14" width="12.83203125" style="1" customWidth="1"/>
    <col min="15" max="15" width="14.83203125" style="1" customWidth="1"/>
    <col min="16" max="16" width="17" style="1" customWidth="1"/>
    <col min="17" max="17" width="17.33203125" style="1" customWidth="1"/>
    <col min="18" max="18" width="12.83203125" style="1" customWidth="1"/>
    <col min="19" max="20" width="10.83203125" style="1" customWidth="1"/>
    <col min="21" max="22" width="37" style="1" bestFit="1" customWidth="1"/>
    <col min="23" max="16384" width="10.83203125" style="1"/>
  </cols>
  <sheetData>
    <row r="2" spans="1:23" ht="21">
      <c r="B2" s="17" t="s">
        <v>270</v>
      </c>
      <c r="U2" s="17" t="s">
        <v>257</v>
      </c>
    </row>
    <row r="3" spans="1:23">
      <c r="A3" s="66"/>
      <c r="B3" s="65" t="s">
        <v>303</v>
      </c>
      <c r="C3" s="65"/>
      <c r="D3" s="65"/>
      <c r="E3" s="65"/>
      <c r="F3" s="65"/>
      <c r="G3" s="65"/>
      <c r="H3" s="65"/>
      <c r="I3" s="65"/>
      <c r="J3" s="65"/>
      <c r="K3" s="65"/>
      <c r="L3" s="65"/>
      <c r="M3" s="65"/>
      <c r="N3" s="65"/>
      <c r="O3" s="65"/>
      <c r="P3" s="65"/>
      <c r="Q3" s="65"/>
      <c r="R3" s="65"/>
      <c r="S3" s="67"/>
      <c r="U3" s="18" t="s">
        <v>258</v>
      </c>
      <c r="V3" s="16" t="s">
        <v>259</v>
      </c>
      <c r="W3" s="16" t="s">
        <v>318</v>
      </c>
    </row>
    <row r="4" spans="1:23">
      <c r="A4" s="66"/>
      <c r="B4" s="65" t="s">
        <v>271</v>
      </c>
      <c r="C4" s="65"/>
      <c r="D4" s="65"/>
      <c r="E4" s="65"/>
      <c r="F4" s="65"/>
      <c r="G4" s="65"/>
      <c r="H4" s="65"/>
      <c r="I4" s="65"/>
      <c r="J4" s="65"/>
      <c r="K4" s="65"/>
      <c r="L4" s="65"/>
      <c r="M4" s="65"/>
      <c r="N4" s="65"/>
      <c r="O4" s="65"/>
      <c r="P4" s="65"/>
      <c r="Q4" s="65"/>
      <c r="R4" s="65"/>
      <c r="S4" s="67"/>
      <c r="U4" s="45" t="s">
        <v>0</v>
      </c>
      <c r="V4" s="1" t="s">
        <v>268</v>
      </c>
    </row>
    <row r="5" spans="1:23">
      <c r="A5" s="66"/>
      <c r="B5" s="65" t="s">
        <v>289</v>
      </c>
      <c r="C5" s="65"/>
      <c r="D5" s="65"/>
      <c r="E5" s="65"/>
      <c r="F5" s="65"/>
      <c r="G5" s="65"/>
      <c r="H5" s="65"/>
      <c r="I5" s="65"/>
      <c r="J5" s="65"/>
      <c r="K5" s="65"/>
      <c r="L5" s="65"/>
      <c r="M5" s="65"/>
      <c r="N5" s="65"/>
      <c r="O5" s="65"/>
      <c r="P5" s="65"/>
      <c r="Q5" s="65"/>
      <c r="R5" s="65"/>
      <c r="S5" s="67"/>
      <c r="U5" s="32" t="s">
        <v>1</v>
      </c>
      <c r="V5" s="1" t="s">
        <v>386</v>
      </c>
    </row>
    <row r="6" spans="1:23">
      <c r="A6" s="66"/>
      <c r="B6" s="65" t="s">
        <v>290</v>
      </c>
      <c r="C6" s="65"/>
      <c r="D6" s="65"/>
      <c r="E6" s="65"/>
      <c r="F6" s="65"/>
      <c r="G6" s="65"/>
      <c r="H6" s="65"/>
      <c r="I6" s="65"/>
      <c r="J6" s="65"/>
      <c r="K6" s="65"/>
      <c r="L6" s="65"/>
      <c r="M6" s="65"/>
      <c r="N6" s="65"/>
      <c r="O6" s="65"/>
      <c r="P6" s="65"/>
      <c r="Q6" s="65"/>
      <c r="R6" s="65"/>
      <c r="S6" s="67"/>
      <c r="U6" s="32" t="s">
        <v>146</v>
      </c>
      <c r="V6" s="1" t="s">
        <v>386</v>
      </c>
    </row>
    <row r="7" spans="1:23">
      <c r="A7" s="66"/>
      <c r="B7" s="65" t="s">
        <v>388</v>
      </c>
      <c r="C7" s="65"/>
      <c r="D7" s="65"/>
      <c r="E7" s="65"/>
      <c r="F7" s="65"/>
      <c r="G7" s="65"/>
      <c r="H7" s="65"/>
      <c r="I7" s="65"/>
      <c r="J7" s="65"/>
      <c r="K7" s="65"/>
      <c r="L7" s="65"/>
      <c r="M7" s="65"/>
      <c r="N7" s="65"/>
      <c r="O7" s="65"/>
      <c r="P7" s="65"/>
      <c r="Q7" s="65"/>
      <c r="R7" s="65"/>
      <c r="S7" s="67"/>
      <c r="U7" s="32" t="s">
        <v>29</v>
      </c>
      <c r="V7" s="1" t="s">
        <v>386</v>
      </c>
    </row>
    <row r="8" spans="1:23">
      <c r="A8" s="66"/>
      <c r="B8" s="65" t="s">
        <v>387</v>
      </c>
      <c r="C8" s="65"/>
      <c r="D8" s="65"/>
      <c r="E8" s="65"/>
      <c r="F8" s="65"/>
      <c r="G8" s="65"/>
      <c r="H8" s="65"/>
      <c r="I8" s="65"/>
      <c r="J8" s="65"/>
      <c r="K8" s="65"/>
      <c r="L8" s="65"/>
      <c r="M8" s="65"/>
      <c r="N8" s="65"/>
      <c r="O8" s="65"/>
      <c r="P8" s="65"/>
      <c r="Q8" s="65"/>
      <c r="R8" s="65"/>
      <c r="S8" s="67"/>
      <c r="U8" s="19" t="s">
        <v>84</v>
      </c>
    </row>
    <row r="9" spans="1:23">
      <c r="A9" s="66"/>
      <c r="B9" s="65" t="s">
        <v>272</v>
      </c>
      <c r="C9" s="65"/>
      <c r="D9" s="65"/>
      <c r="E9" s="65"/>
      <c r="F9" s="65"/>
      <c r="G9" s="65"/>
      <c r="H9" s="65"/>
      <c r="I9" s="65"/>
      <c r="J9" s="65"/>
      <c r="K9" s="65"/>
      <c r="L9" s="65"/>
      <c r="M9" s="65"/>
      <c r="N9" s="65"/>
      <c r="O9" s="65"/>
      <c r="P9" s="65"/>
      <c r="Q9" s="65"/>
      <c r="R9" s="65"/>
      <c r="S9" s="67"/>
      <c r="U9" s="32" t="s">
        <v>298</v>
      </c>
      <c r="V9" s="1" t="s">
        <v>386</v>
      </c>
    </row>
    <row r="10" spans="1:23">
      <c r="A10" s="66"/>
      <c r="B10" s="65" t="s">
        <v>389</v>
      </c>
      <c r="C10" s="65"/>
      <c r="D10" s="65"/>
      <c r="E10" s="65"/>
      <c r="F10" s="65"/>
      <c r="G10" s="65"/>
      <c r="H10" s="65"/>
      <c r="I10" s="65"/>
      <c r="J10" s="65"/>
      <c r="K10" s="65"/>
      <c r="L10" s="65"/>
      <c r="M10" s="65"/>
      <c r="N10" s="65"/>
      <c r="O10" s="65"/>
      <c r="P10" s="65"/>
      <c r="Q10" s="65"/>
      <c r="R10" s="65"/>
      <c r="S10" s="67"/>
      <c r="U10" s="46" t="s">
        <v>6</v>
      </c>
      <c r="V10" s="1" t="s">
        <v>269</v>
      </c>
    </row>
    <row r="11" spans="1:23">
      <c r="A11" s="66"/>
      <c r="B11" s="65" t="s">
        <v>390</v>
      </c>
      <c r="C11" s="65"/>
      <c r="D11" s="65"/>
      <c r="E11" s="65"/>
      <c r="F11" s="65"/>
      <c r="G11" s="65"/>
      <c r="H11" s="65"/>
      <c r="I11" s="65"/>
      <c r="J11" s="65"/>
      <c r="K11" s="65"/>
      <c r="L11" s="65"/>
      <c r="M11" s="65"/>
      <c r="N11" s="65"/>
      <c r="O11" s="65"/>
      <c r="P11" s="65"/>
      <c r="Q11" s="65"/>
      <c r="R11" s="65"/>
      <c r="S11" s="67"/>
      <c r="U11" s="32" t="s">
        <v>28</v>
      </c>
      <c r="V11" s="1" t="s">
        <v>386</v>
      </c>
    </row>
    <row r="12" spans="1:23" ht="21">
      <c r="B12" s="17" t="s">
        <v>343</v>
      </c>
      <c r="F12" s="17" t="s">
        <v>276</v>
      </c>
      <c r="J12" s="17" t="s">
        <v>320</v>
      </c>
      <c r="L12" s="17" t="s">
        <v>344</v>
      </c>
      <c r="U12" s="32" t="s">
        <v>27</v>
      </c>
      <c r="V12" s="1" t="s">
        <v>386</v>
      </c>
    </row>
    <row r="13" spans="1:23">
      <c r="A13" s="16" t="s">
        <v>144</v>
      </c>
      <c r="B13" s="16" t="s">
        <v>273</v>
      </c>
      <c r="C13" s="16" t="s">
        <v>278</v>
      </c>
      <c r="D13" s="16" t="s">
        <v>285</v>
      </c>
      <c r="F13" s="16" t="s">
        <v>53</v>
      </c>
      <c r="G13" s="16" t="s">
        <v>345</v>
      </c>
      <c r="J13" s="16" t="s">
        <v>334</v>
      </c>
      <c r="K13" s="16" t="s">
        <v>52</v>
      </c>
      <c r="L13" s="22" t="s">
        <v>252</v>
      </c>
      <c r="M13" s="22" t="s">
        <v>56</v>
      </c>
      <c r="N13" s="42" t="s">
        <v>40</v>
      </c>
      <c r="O13" s="42" t="s">
        <v>41</v>
      </c>
      <c r="P13" s="42" t="s">
        <v>42</v>
      </c>
      <c r="Q13" s="42" t="s">
        <v>319</v>
      </c>
      <c r="U13" s="32" t="s">
        <v>2</v>
      </c>
      <c r="V13" s="1" t="s">
        <v>386</v>
      </c>
    </row>
    <row r="14" spans="1:23">
      <c r="A14" s="1" t="s">
        <v>279</v>
      </c>
      <c r="B14" s="1" t="s">
        <v>274</v>
      </c>
      <c r="C14" s="8">
        <v>0.15</v>
      </c>
      <c r="F14" s="1" t="s">
        <v>255</v>
      </c>
      <c r="G14" s="1">
        <v>5</v>
      </c>
      <c r="J14" s="1" t="s">
        <v>350</v>
      </c>
      <c r="L14" s="1">
        <v>1</v>
      </c>
      <c r="M14" s="37" t="s">
        <v>9</v>
      </c>
      <c r="N14" s="1">
        <v>100</v>
      </c>
      <c r="O14" s="1">
        <v>100</v>
      </c>
      <c r="P14" s="1">
        <v>100</v>
      </c>
      <c r="Q14" s="1">
        <v>100</v>
      </c>
      <c r="U14" s="45" t="s">
        <v>3</v>
      </c>
      <c r="V14" s="1" t="s">
        <v>264</v>
      </c>
    </row>
    <row r="15" spans="1:23">
      <c r="A15" s="1" t="s">
        <v>279</v>
      </c>
      <c r="B15" s="1" t="s">
        <v>275</v>
      </c>
      <c r="C15" s="8">
        <v>0.15</v>
      </c>
      <c r="F15" s="1" t="s">
        <v>254</v>
      </c>
      <c r="G15" s="1">
        <v>3</v>
      </c>
      <c r="L15" s="1">
        <v>2</v>
      </c>
      <c r="M15" s="3" t="s">
        <v>10</v>
      </c>
      <c r="N15" s="1">
        <v>200</v>
      </c>
      <c r="O15" s="1">
        <v>200</v>
      </c>
      <c r="P15" s="1">
        <v>200</v>
      </c>
      <c r="Q15" s="1">
        <v>200</v>
      </c>
      <c r="U15" s="32" t="s">
        <v>4</v>
      </c>
      <c r="V15" s="1" t="s">
        <v>386</v>
      </c>
    </row>
    <row r="16" spans="1:23">
      <c r="A16" s="1" t="s">
        <v>279</v>
      </c>
      <c r="B16" s="1" t="s">
        <v>282</v>
      </c>
      <c r="C16" s="8">
        <v>0.2</v>
      </c>
      <c r="F16" s="1" t="s">
        <v>256</v>
      </c>
      <c r="G16" s="1">
        <v>1</v>
      </c>
      <c r="L16" s="1">
        <v>3</v>
      </c>
      <c r="M16" s="33" t="s">
        <v>11</v>
      </c>
      <c r="N16" s="1">
        <v>300</v>
      </c>
      <c r="O16" s="1">
        <v>300</v>
      </c>
      <c r="P16" s="1">
        <v>300</v>
      </c>
      <c r="Q16" s="1">
        <v>300</v>
      </c>
      <c r="U16" s="32" t="s">
        <v>5</v>
      </c>
      <c r="V16" s="1" t="s">
        <v>386</v>
      </c>
    </row>
    <row r="17" spans="1:23">
      <c r="A17" s="1" t="s">
        <v>283</v>
      </c>
      <c r="B17" s="1" t="s">
        <v>281</v>
      </c>
      <c r="C17" s="8">
        <v>0.2</v>
      </c>
      <c r="L17" s="1">
        <v>4</v>
      </c>
      <c r="M17" s="34" t="s">
        <v>12</v>
      </c>
      <c r="N17" s="1">
        <v>400</v>
      </c>
      <c r="O17" s="1">
        <v>400</v>
      </c>
      <c r="P17" s="1">
        <v>400</v>
      </c>
      <c r="Q17" s="1">
        <v>400</v>
      </c>
      <c r="U17" s="20" t="s">
        <v>76</v>
      </c>
    </row>
    <row r="18" spans="1:23">
      <c r="A18" s="1" t="s">
        <v>280</v>
      </c>
      <c r="B18" s="1" t="s">
        <v>296</v>
      </c>
      <c r="C18" s="8">
        <v>0.3</v>
      </c>
      <c r="L18" s="1">
        <v>5</v>
      </c>
      <c r="M18" s="36" t="s">
        <v>13</v>
      </c>
      <c r="N18" s="1">
        <v>500</v>
      </c>
      <c r="O18" s="1">
        <v>500</v>
      </c>
      <c r="P18" s="1">
        <v>500</v>
      </c>
      <c r="Q18" s="1">
        <v>500</v>
      </c>
      <c r="U18" s="20" t="s">
        <v>77</v>
      </c>
    </row>
    <row r="19" spans="1:23">
      <c r="L19" s="1">
        <v>6</v>
      </c>
      <c r="M19" s="35" t="s">
        <v>14</v>
      </c>
      <c r="N19" s="1">
        <v>600</v>
      </c>
      <c r="O19" s="1">
        <v>600</v>
      </c>
      <c r="P19" s="1">
        <v>600</v>
      </c>
      <c r="Q19" s="1">
        <v>600</v>
      </c>
      <c r="U19" s="46" t="s">
        <v>34</v>
      </c>
      <c r="V19" s="1" t="s">
        <v>267</v>
      </c>
      <c r="W19" s="1" t="s">
        <v>349</v>
      </c>
    </row>
    <row r="20" spans="1:23">
      <c r="U20" s="46" t="s">
        <v>35</v>
      </c>
      <c r="V20" s="1" t="s">
        <v>267</v>
      </c>
      <c r="W20" s="1" t="s">
        <v>349</v>
      </c>
    </row>
    <row r="21" spans="1:23" ht="21">
      <c r="B21" s="17" t="s">
        <v>340</v>
      </c>
      <c r="J21" s="17" t="s">
        <v>339</v>
      </c>
      <c r="P21" s="26" t="s">
        <v>335</v>
      </c>
      <c r="U21" s="46" t="s">
        <v>36</v>
      </c>
      <c r="V21" s="1" t="s">
        <v>267</v>
      </c>
      <c r="W21" s="1" t="s">
        <v>349</v>
      </c>
    </row>
    <row r="22" spans="1:23">
      <c r="A22" s="16" t="s">
        <v>253</v>
      </c>
      <c r="B22" s="16" t="s">
        <v>144</v>
      </c>
      <c r="C22" s="16" t="s">
        <v>255</v>
      </c>
      <c r="D22" s="16" t="s">
        <v>254</v>
      </c>
      <c r="E22" s="16" t="s">
        <v>256</v>
      </c>
      <c r="F22" s="16" t="s">
        <v>338</v>
      </c>
      <c r="G22" s="1" t="s">
        <v>285</v>
      </c>
      <c r="I22" s="16" t="s">
        <v>253</v>
      </c>
      <c r="J22" s="16" t="s">
        <v>144</v>
      </c>
      <c r="K22" s="16" t="s">
        <v>255</v>
      </c>
      <c r="L22" s="16" t="s">
        <v>254</v>
      </c>
      <c r="M22" s="16" t="s">
        <v>256</v>
      </c>
      <c r="N22" s="1" t="s">
        <v>285</v>
      </c>
      <c r="P22" s="16" t="s">
        <v>144</v>
      </c>
      <c r="Q22" s="16" t="s">
        <v>255</v>
      </c>
      <c r="R22" s="16" t="s">
        <v>254</v>
      </c>
      <c r="S22" s="16" t="s">
        <v>256</v>
      </c>
      <c r="U22" s="46" t="s">
        <v>37</v>
      </c>
      <c r="V22" s="1" t="s">
        <v>267</v>
      </c>
      <c r="W22" s="1" t="s">
        <v>349</v>
      </c>
    </row>
    <row r="23" spans="1:23">
      <c r="A23" s="1">
        <v>2</v>
      </c>
      <c r="B23" s="1" t="s">
        <v>16</v>
      </c>
      <c r="C23" s="1">
        <v>3</v>
      </c>
      <c r="D23" s="1">
        <v>3</v>
      </c>
      <c r="E23" s="1">
        <v>3</v>
      </c>
      <c r="F23" s="1">
        <f>SUM(hTypeDist[[#This Row],[Hp]:[Rec]])</f>
        <v>9</v>
      </c>
      <c r="G23" s="1" t="s">
        <v>288</v>
      </c>
      <c r="I23" s="1">
        <v>2</v>
      </c>
      <c r="J23" s="1" t="s">
        <v>16</v>
      </c>
      <c r="K23" s="28">
        <f>hTypeDist[[#This Row],[Hp]]/hTypeDist[[#This Row],[Total]]*INDEX(hStatNorm[Stat per Pow],MATCH(hType[#Headers],hStatNorm[Stat],0))</f>
        <v>1.6666666666666665</v>
      </c>
      <c r="L23" s="28">
        <f>hTypeDist[[#This Row],[Atk]]/hTypeDist[[#This Row],[Total]]*INDEX(hStatNorm[Stat per Pow],MATCH(hType[#Headers],hStatNorm[Stat],0))</f>
        <v>1</v>
      </c>
      <c r="M23" s="28">
        <f>hTypeDist[[#This Row],[Rec]]/hTypeDist[[#This Row],[Total]]*INDEX(hStatNorm[Stat per Pow],MATCH(hType[#Headers],hStatNorm[Stat],0))</f>
        <v>0.33333333333333331</v>
      </c>
      <c r="N23" s="1" t="s">
        <v>288</v>
      </c>
      <c r="P23" s="1" t="s">
        <v>288</v>
      </c>
      <c r="Q23" s="25">
        <v>2.9575243636148709</v>
      </c>
      <c r="R23" s="25">
        <v>2.8691734456581672</v>
      </c>
      <c r="S23" s="25">
        <v>3.1733021907269627</v>
      </c>
      <c r="U23" s="46" t="s">
        <v>38</v>
      </c>
      <c r="V23" s="1" t="s">
        <v>267</v>
      </c>
      <c r="W23" s="1" t="s">
        <v>349</v>
      </c>
    </row>
    <row r="24" spans="1:23">
      <c r="A24" s="1">
        <v>7</v>
      </c>
      <c r="B24" s="1" t="s">
        <v>819</v>
      </c>
      <c r="C24" s="1">
        <v>5</v>
      </c>
      <c r="D24" s="1">
        <v>2</v>
      </c>
      <c r="E24" s="1">
        <v>2</v>
      </c>
      <c r="F24" s="1">
        <f>SUM(hTypeDist[[#This Row],[Hp]:[Rec]])</f>
        <v>9</v>
      </c>
      <c r="G24" s="1" t="s">
        <v>291</v>
      </c>
      <c r="I24" s="1">
        <v>7</v>
      </c>
      <c r="J24" s="1" t="s">
        <v>20</v>
      </c>
      <c r="K24" s="28">
        <f>hTypeDist[[#This Row],[Hp]]/hTypeDist[[#This Row],[Total]]*INDEX(hStatNorm[Stat per Pow],MATCH(hType[#Headers],hStatNorm[Stat],0))</f>
        <v>2.7777777777777777</v>
      </c>
      <c r="L24" s="28">
        <f>hTypeDist[[#This Row],[Atk]]/hTypeDist[[#This Row],[Total]]*INDEX(hStatNorm[Stat per Pow],MATCH(hType[#Headers],hStatNorm[Stat],0))</f>
        <v>0.66666666666666663</v>
      </c>
      <c r="M24" s="28">
        <f>hTypeDist[[#This Row],[Rec]]/hTypeDist[[#This Row],[Total]]*INDEX(hStatNorm[Stat per Pow],MATCH(hType[#Headers],hStatNorm[Stat],0))</f>
        <v>0.22222222222222221</v>
      </c>
      <c r="N24" s="1" t="s">
        <v>291</v>
      </c>
      <c r="P24" s="1" t="s">
        <v>291</v>
      </c>
      <c r="Q24" s="25">
        <v>4.8178383596574479</v>
      </c>
      <c r="R24" s="25">
        <v>2.80219069855054</v>
      </c>
      <c r="S24" s="25">
        <v>1.3799709417920119</v>
      </c>
      <c r="U24" s="46" t="s">
        <v>39</v>
      </c>
      <c r="V24" s="1" t="s">
        <v>267</v>
      </c>
      <c r="W24" s="1" t="s">
        <v>349</v>
      </c>
    </row>
    <row r="25" spans="1:23">
      <c r="A25" s="1">
        <v>4</v>
      </c>
      <c r="B25" s="1" t="s">
        <v>17</v>
      </c>
      <c r="C25" s="1">
        <v>2</v>
      </c>
      <c r="D25" s="1">
        <v>5</v>
      </c>
      <c r="E25" s="1">
        <v>2</v>
      </c>
      <c r="F25" s="1">
        <f>SUM(hTypeDist[[#This Row],[Hp]:[Rec]])</f>
        <v>9</v>
      </c>
      <c r="G25" s="1" t="s">
        <v>54</v>
      </c>
      <c r="I25" s="1">
        <v>4</v>
      </c>
      <c r="J25" s="1" t="s">
        <v>17</v>
      </c>
      <c r="K25" s="28">
        <f>hTypeDist[[#This Row],[Hp]]/hTypeDist[[#This Row],[Total]]*INDEX(hStatNorm[Stat per Pow],MATCH(hType[#Headers],hStatNorm[Stat],0))</f>
        <v>1.1111111111111112</v>
      </c>
      <c r="L25" s="28">
        <f>hTypeDist[[#This Row],[Atk]]/hTypeDist[[#This Row],[Total]]*INDEX(hStatNorm[Stat per Pow],MATCH(hType[#Headers],hStatNorm[Stat],0))</f>
        <v>1.6666666666666667</v>
      </c>
      <c r="M25" s="28">
        <f>hTypeDist[[#This Row],[Rec]]/hTypeDist[[#This Row],[Total]]*INDEX(hStatNorm[Stat per Pow],MATCH(hType[#Headers],hStatNorm[Stat],0))</f>
        <v>0.22222222222222221</v>
      </c>
      <c r="N25" s="1" t="s">
        <v>54</v>
      </c>
      <c r="P25" s="1" t="s">
        <v>54</v>
      </c>
      <c r="Q25" s="25">
        <v>2.5642321994257884</v>
      </c>
      <c r="R25" s="25">
        <v>4.1693374525191498</v>
      </c>
      <c r="S25" s="25">
        <v>2.2664303480550618</v>
      </c>
      <c r="U25" s="46" t="s">
        <v>46</v>
      </c>
      <c r="V25" s="1" t="s">
        <v>56</v>
      </c>
    </row>
    <row r="26" spans="1:23">
      <c r="A26" s="1">
        <v>3</v>
      </c>
      <c r="B26" s="1" t="s">
        <v>21</v>
      </c>
      <c r="C26" s="1">
        <v>2</v>
      </c>
      <c r="D26" s="1">
        <v>2</v>
      </c>
      <c r="E26" s="1">
        <v>5</v>
      </c>
      <c r="F26" s="1">
        <f>SUM(hTypeDist[[#This Row],[Hp]:[Rec]])</f>
        <v>9</v>
      </c>
      <c r="G26" s="1" t="s">
        <v>294</v>
      </c>
      <c r="I26" s="1">
        <v>3</v>
      </c>
      <c r="J26" s="1" t="s">
        <v>21</v>
      </c>
      <c r="K26" s="28">
        <f>hTypeDist[[#This Row],[Hp]]/hTypeDist[[#This Row],[Total]]*INDEX(hStatNorm[Stat per Pow],MATCH(hType[#Headers],hStatNorm[Stat],0))</f>
        <v>1.1111111111111112</v>
      </c>
      <c r="L26" s="28">
        <f>hTypeDist[[#This Row],[Atk]]/hTypeDist[[#This Row],[Total]]*INDEX(hStatNorm[Stat per Pow],MATCH(hType[#Headers],hStatNorm[Stat],0))</f>
        <v>0.66666666666666663</v>
      </c>
      <c r="M26" s="28">
        <f>hTypeDist[[#This Row],[Rec]]/hTypeDist[[#This Row],[Total]]*INDEX(hStatNorm[Stat per Pow],MATCH(hType[#Headers],hStatNorm[Stat],0))</f>
        <v>0.55555555555555558</v>
      </c>
      <c r="N26" s="1" t="s">
        <v>294</v>
      </c>
      <c r="P26" s="1" t="s">
        <v>294</v>
      </c>
      <c r="Q26" s="25">
        <v>1.7280294892932067</v>
      </c>
      <c r="R26" s="25">
        <v>1.4434138820867819</v>
      </c>
      <c r="S26" s="25">
        <v>5.8285566286200119</v>
      </c>
      <c r="U26" s="46" t="s">
        <v>47</v>
      </c>
      <c r="V26" s="1" t="s">
        <v>56</v>
      </c>
      <c r="W26" s="1" t="s">
        <v>348</v>
      </c>
    </row>
    <row r="27" spans="1:23">
      <c r="A27" s="1">
        <v>5</v>
      </c>
      <c r="B27" s="1" t="s">
        <v>18</v>
      </c>
      <c r="C27" s="1">
        <v>1</v>
      </c>
      <c r="D27" s="1">
        <v>4</v>
      </c>
      <c r="E27" s="1">
        <v>4</v>
      </c>
      <c r="F27" s="1">
        <f>SUM(hTypeDist[[#This Row],[Hp]:[Rec]])</f>
        <v>9</v>
      </c>
      <c r="G27" s="1" t="s">
        <v>293</v>
      </c>
      <c r="I27" s="1">
        <v>5</v>
      </c>
      <c r="J27" s="1" t="s">
        <v>18</v>
      </c>
      <c r="K27" s="28">
        <f>hTypeDist[[#This Row],[Hp]]/hTypeDist[[#This Row],[Total]]*INDEX(hStatNorm[Stat per Pow],MATCH(hType[#Headers],hStatNorm[Stat],0))</f>
        <v>0.55555555555555558</v>
      </c>
      <c r="L27" s="28">
        <f>hTypeDist[[#This Row],[Atk]]/hTypeDist[[#This Row],[Total]]*INDEX(hStatNorm[Stat per Pow],MATCH(hType[#Headers],hStatNorm[Stat],0))</f>
        <v>1.3333333333333333</v>
      </c>
      <c r="M27" s="28">
        <f>hTypeDist[[#This Row],[Rec]]/hTypeDist[[#This Row],[Total]]*INDEX(hStatNorm[Stat per Pow],MATCH(hType[#Headers],hStatNorm[Stat],0))</f>
        <v>0.44444444444444442</v>
      </c>
      <c r="N27" s="1" t="s">
        <v>293</v>
      </c>
      <c r="P27" s="1" t="s">
        <v>19</v>
      </c>
      <c r="Q27" s="25">
        <v>3.7425390745270204</v>
      </c>
      <c r="R27" s="25">
        <v>3.0462031344516998</v>
      </c>
      <c r="S27" s="25">
        <v>2.211257791021279</v>
      </c>
      <c r="U27" s="45" t="s">
        <v>48</v>
      </c>
      <c r="V27" s="1" t="s">
        <v>260</v>
      </c>
    </row>
    <row r="28" spans="1:23">
      <c r="A28" s="1">
        <v>6</v>
      </c>
      <c r="B28" s="1" t="s">
        <v>19</v>
      </c>
      <c r="C28" s="1">
        <v>4</v>
      </c>
      <c r="D28" s="1">
        <v>4</v>
      </c>
      <c r="E28" s="1">
        <v>1</v>
      </c>
      <c r="F28" s="1">
        <f>SUM(hTypeDist[[#This Row],[Hp]:[Rec]])</f>
        <v>9</v>
      </c>
      <c r="G28" s="1" t="s">
        <v>292</v>
      </c>
      <c r="I28" s="1">
        <v>6</v>
      </c>
      <c r="J28" s="1" t="s">
        <v>19</v>
      </c>
      <c r="K28" s="28">
        <f>hTypeDist[[#This Row],[Hp]]/hTypeDist[[#This Row],[Total]]*INDEX(hStatNorm[Stat per Pow],MATCH(hType[#Headers],hStatNorm[Stat],0))</f>
        <v>2.2222222222222223</v>
      </c>
      <c r="L28" s="28">
        <f>hTypeDist[[#This Row],[Atk]]/hTypeDist[[#This Row],[Total]]*INDEX(hStatNorm[Stat per Pow],MATCH(hType[#Headers],hStatNorm[Stat],0))</f>
        <v>1.3333333333333333</v>
      </c>
      <c r="M28" s="28">
        <f>hTypeDist[[#This Row],[Rec]]/hTypeDist[[#This Row],[Total]]*INDEX(hStatNorm[Stat per Pow],MATCH(hType[#Headers],hStatNorm[Stat],0))</f>
        <v>0.1111111111111111</v>
      </c>
      <c r="N28" s="1" t="s">
        <v>292</v>
      </c>
      <c r="U28" s="19" t="s">
        <v>55</v>
      </c>
      <c r="V28" s="1" t="s">
        <v>260</v>
      </c>
    </row>
    <row r="29" spans="1:23">
      <c r="A29" s="1">
        <v>1</v>
      </c>
      <c r="B29" s="1" t="s">
        <v>15</v>
      </c>
      <c r="C29" s="1">
        <v>4</v>
      </c>
      <c r="D29" s="1">
        <v>1</v>
      </c>
      <c r="E29" s="1">
        <v>4</v>
      </c>
      <c r="F29" s="1">
        <f>SUM(hTypeDist[[#This Row],[Hp]:[Rec]])</f>
        <v>9</v>
      </c>
      <c r="G29" s="1" t="s">
        <v>295</v>
      </c>
      <c r="I29" s="1">
        <v>1</v>
      </c>
      <c r="J29" s="1" t="s">
        <v>15</v>
      </c>
      <c r="K29" s="28">
        <f>hTypeDist[[#This Row],[Hp]]/hTypeDist[[#This Row],[Total]]*INDEX(hStatNorm[Stat per Pow],MATCH(hType[#Headers],hStatNorm[Stat],0))</f>
        <v>2.2222222222222223</v>
      </c>
      <c r="L29" s="28">
        <f>hTypeDist[[#This Row],[Atk]]/hTypeDist[[#This Row],[Total]]*INDEX(hStatNorm[Stat per Pow],MATCH(hType[#Headers],hStatNorm[Stat],0))</f>
        <v>0.33333333333333331</v>
      </c>
      <c r="M29" s="28">
        <f>hTypeDist[[#This Row],[Rec]]/hTypeDist[[#This Row],[Total]]*INDEX(hStatNorm[Stat per Pow],MATCH(hType[#Headers],hStatNorm[Stat],0))</f>
        <v>0.44444444444444442</v>
      </c>
      <c r="N29" s="1" t="s">
        <v>295</v>
      </c>
      <c r="U29" s="46" t="s">
        <v>40</v>
      </c>
      <c r="V29" s="1" t="s">
        <v>56</v>
      </c>
    </row>
    <row r="30" spans="1:23">
      <c r="U30" s="46" t="s">
        <v>41</v>
      </c>
      <c r="V30" s="1" t="s">
        <v>56</v>
      </c>
    </row>
    <row r="31" spans="1:23" ht="21">
      <c r="B31" s="17" t="s">
        <v>341</v>
      </c>
      <c r="U31" s="46" t="s">
        <v>42</v>
      </c>
      <c r="V31" s="1" t="s">
        <v>56</v>
      </c>
      <c r="W31" s="1" t="s">
        <v>456</v>
      </c>
    </row>
    <row r="32" spans="1:23" ht="30">
      <c r="A32" s="22" t="s">
        <v>252</v>
      </c>
      <c r="B32" s="22" t="s">
        <v>56</v>
      </c>
      <c r="C32" s="41" t="s">
        <v>277</v>
      </c>
      <c r="D32" s="42" t="s">
        <v>301</v>
      </c>
      <c r="E32" s="43" t="s">
        <v>299</v>
      </c>
      <c r="F32" s="43" t="s">
        <v>302</v>
      </c>
      <c r="G32" s="43" t="s">
        <v>300</v>
      </c>
      <c r="H32" s="43" t="s">
        <v>346</v>
      </c>
      <c r="I32" s="43" t="s">
        <v>347</v>
      </c>
      <c r="J32" s="41" t="s">
        <v>70</v>
      </c>
      <c r="K32" s="41" t="s">
        <v>311</v>
      </c>
      <c r="L32" s="41" t="s">
        <v>315</v>
      </c>
      <c r="M32" s="41" t="s">
        <v>321</v>
      </c>
      <c r="N32" s="41" t="s">
        <v>310</v>
      </c>
      <c r="O32" s="41" t="s">
        <v>322</v>
      </c>
      <c r="P32" s="41" t="s">
        <v>316</v>
      </c>
      <c r="Q32" s="41" t="s">
        <v>314</v>
      </c>
      <c r="R32" s="41" t="s">
        <v>337</v>
      </c>
      <c r="U32" s="46" t="s">
        <v>43</v>
      </c>
      <c r="V32" s="1" t="s">
        <v>56</v>
      </c>
      <c r="W32" s="1" t="s">
        <v>456</v>
      </c>
    </row>
    <row r="33" spans="1:23" ht="32" customHeight="1">
      <c r="A33" s="1">
        <v>1</v>
      </c>
      <c r="B33" s="37" t="s">
        <v>9</v>
      </c>
      <c r="C33" s="35">
        <v>10</v>
      </c>
      <c r="D33" s="39">
        <v>30</v>
      </c>
      <c r="E33" s="38">
        <f t="shared" ref="E33:E38" si="0">D33+H33*C33</f>
        <v>100</v>
      </c>
      <c r="F33" s="38">
        <f t="shared" ref="F33:F38" si="1">G33-C33*H33</f>
        <v>60</v>
      </c>
      <c r="G33" s="39">
        <v>130</v>
      </c>
      <c r="H33" s="40">
        <v>7</v>
      </c>
      <c r="I33" s="40">
        <f>(G33-E33)/9</f>
        <v>3.3333333333333335</v>
      </c>
      <c r="J33" s="29">
        <v>2</v>
      </c>
      <c r="K33" s="29" t="str">
        <f>IF(F33&gt;MIN(D34:D$38),"ERR","")</f>
        <v/>
      </c>
      <c r="L33" s="49"/>
      <c r="M33" s="6"/>
      <c r="N33" s="6">
        <f t="shared" ref="N33:N38" si="2">E33/D33</f>
        <v>3.3333333333333335</v>
      </c>
      <c r="O33" s="50">
        <f t="shared" ref="O33:O38" si="3">G33/F33</f>
        <v>2.1666666666666665</v>
      </c>
      <c r="P33" s="50">
        <f t="shared" ref="P33:P38" si="4">G33-E33</f>
        <v>30</v>
      </c>
      <c r="Q33" s="6">
        <f t="shared" ref="Q33:Q38" si="5">P33/10/D33</f>
        <v>0.1</v>
      </c>
      <c r="R33" s="6">
        <f t="shared" ref="R33:R38" si="6">P33/10/E33</f>
        <v>0.03</v>
      </c>
      <c r="U33" s="45" t="s">
        <v>44</v>
      </c>
      <c r="V33" s="1" t="s">
        <v>261</v>
      </c>
      <c r="W33" s="1" t="s">
        <v>456</v>
      </c>
    </row>
    <row r="34" spans="1:23">
      <c r="A34" s="1">
        <v>2</v>
      </c>
      <c r="B34" s="3" t="s">
        <v>10</v>
      </c>
      <c r="C34" s="35">
        <v>15</v>
      </c>
      <c r="D34" s="39">
        <v>60</v>
      </c>
      <c r="E34" s="38">
        <f t="shared" si="0"/>
        <v>165</v>
      </c>
      <c r="F34" s="38">
        <f t="shared" si="1"/>
        <v>95</v>
      </c>
      <c r="G34" s="39">
        <v>200</v>
      </c>
      <c r="H34" s="40">
        <v>7</v>
      </c>
      <c r="I34" s="40">
        <f t="shared" ref="I34:I38" si="7">(G34-E34)/9</f>
        <v>3.8888888888888888</v>
      </c>
      <c r="J34" s="29">
        <v>4</v>
      </c>
      <c r="K34" s="29" t="str">
        <f>IF(F34&gt;MIN(D35:D$38),"ERR","")</f>
        <v/>
      </c>
      <c r="L34" s="49">
        <f>E34/E33</f>
        <v>1.65</v>
      </c>
      <c r="M34" s="6">
        <f>G34/G33</f>
        <v>1.5384615384615385</v>
      </c>
      <c r="N34" s="6">
        <f t="shared" si="2"/>
        <v>2.75</v>
      </c>
      <c r="O34" s="50">
        <f t="shared" si="3"/>
        <v>2.1052631578947367</v>
      </c>
      <c r="P34" s="50">
        <f t="shared" si="4"/>
        <v>35</v>
      </c>
      <c r="Q34" s="6">
        <f t="shared" si="5"/>
        <v>5.8333333333333334E-2</v>
      </c>
      <c r="R34" s="6">
        <f t="shared" si="6"/>
        <v>2.1212121212121213E-2</v>
      </c>
      <c r="U34" s="45" t="s">
        <v>45</v>
      </c>
      <c r="V34" s="1" t="s">
        <v>262</v>
      </c>
      <c r="W34" s="1" t="s">
        <v>456</v>
      </c>
    </row>
    <row r="35" spans="1:23">
      <c r="A35" s="1">
        <v>3</v>
      </c>
      <c r="B35" s="33" t="s">
        <v>11</v>
      </c>
      <c r="C35" s="35">
        <v>25</v>
      </c>
      <c r="D35" s="39">
        <v>100</v>
      </c>
      <c r="E35" s="38">
        <f t="shared" si="0"/>
        <v>275</v>
      </c>
      <c r="F35" s="38">
        <f t="shared" si="1"/>
        <v>185</v>
      </c>
      <c r="G35" s="39">
        <v>360</v>
      </c>
      <c r="H35" s="40">
        <v>7</v>
      </c>
      <c r="I35" s="40">
        <f t="shared" si="7"/>
        <v>9.4444444444444446</v>
      </c>
      <c r="J35" s="29">
        <v>6</v>
      </c>
      <c r="K35" s="29" t="str">
        <f>IF(F35&gt;MIN(D36:D$38),"ERR","")</f>
        <v/>
      </c>
      <c r="L35" s="49">
        <f>E35/E34</f>
        <v>1.6666666666666667</v>
      </c>
      <c r="M35" s="6">
        <f>G35/G34</f>
        <v>1.8</v>
      </c>
      <c r="N35" s="6">
        <f t="shared" si="2"/>
        <v>2.75</v>
      </c>
      <c r="O35" s="50">
        <f t="shared" si="3"/>
        <v>1.9459459459459461</v>
      </c>
      <c r="P35" s="50">
        <f t="shared" si="4"/>
        <v>85</v>
      </c>
      <c r="Q35" s="6">
        <f t="shared" si="5"/>
        <v>8.5000000000000006E-2</v>
      </c>
      <c r="R35" s="6">
        <f t="shared" si="6"/>
        <v>3.090909090909091E-2</v>
      </c>
      <c r="U35" s="21" t="s">
        <v>59</v>
      </c>
    </row>
    <row r="36" spans="1:23">
      <c r="A36" s="1">
        <v>4</v>
      </c>
      <c r="B36" s="34" t="s">
        <v>12</v>
      </c>
      <c r="C36" s="35">
        <v>35</v>
      </c>
      <c r="D36" s="39">
        <v>200</v>
      </c>
      <c r="E36" s="38">
        <f t="shared" si="0"/>
        <v>445</v>
      </c>
      <c r="F36" s="38">
        <f t="shared" si="1"/>
        <v>355</v>
      </c>
      <c r="G36" s="39">
        <v>600</v>
      </c>
      <c r="H36" s="40">
        <v>7</v>
      </c>
      <c r="I36" s="40">
        <f t="shared" si="7"/>
        <v>17.222222222222221</v>
      </c>
      <c r="J36" s="29">
        <v>9</v>
      </c>
      <c r="K36" s="29" t="str">
        <f>IF(F36&gt;MIN(D37:D$38),"ERR","")</f>
        <v/>
      </c>
      <c r="L36" s="49">
        <f>E36/E35</f>
        <v>1.6181818181818182</v>
      </c>
      <c r="M36" s="6">
        <f>G36/G35</f>
        <v>1.6666666666666667</v>
      </c>
      <c r="N36" s="6">
        <f t="shared" si="2"/>
        <v>2.2250000000000001</v>
      </c>
      <c r="O36" s="50">
        <f t="shared" si="3"/>
        <v>1.6901408450704225</v>
      </c>
      <c r="P36" s="50">
        <f t="shared" si="4"/>
        <v>155</v>
      </c>
      <c r="Q36" s="6">
        <f t="shared" si="5"/>
        <v>7.7499999999999999E-2</v>
      </c>
      <c r="R36" s="6">
        <f t="shared" si="6"/>
        <v>3.4831460674157301E-2</v>
      </c>
      <c r="U36" s="21" t="s">
        <v>58</v>
      </c>
    </row>
    <row r="37" spans="1:23">
      <c r="A37" s="1">
        <v>5</v>
      </c>
      <c r="B37" s="36" t="s">
        <v>13</v>
      </c>
      <c r="C37" s="35">
        <v>50</v>
      </c>
      <c r="D37" s="39">
        <v>400</v>
      </c>
      <c r="E37" s="38">
        <f t="shared" si="0"/>
        <v>750</v>
      </c>
      <c r="F37" s="38">
        <f t="shared" si="1"/>
        <v>550</v>
      </c>
      <c r="G37" s="39">
        <v>900</v>
      </c>
      <c r="H37" s="40">
        <v>7</v>
      </c>
      <c r="I37" s="40">
        <f t="shared" si="7"/>
        <v>16.666666666666668</v>
      </c>
      <c r="J37" s="29">
        <v>15</v>
      </c>
      <c r="K37" s="29" t="str">
        <f>IF(F37&gt;MIN(D38:D$38),"ERR","")</f>
        <v/>
      </c>
      <c r="L37" s="49">
        <f>E37/E36</f>
        <v>1.6853932584269662</v>
      </c>
      <c r="M37" s="6">
        <f>G37/G36</f>
        <v>1.5</v>
      </c>
      <c r="N37" s="6">
        <f t="shared" si="2"/>
        <v>1.875</v>
      </c>
      <c r="O37" s="50">
        <f t="shared" si="3"/>
        <v>1.6363636363636365</v>
      </c>
      <c r="P37" s="50">
        <f t="shared" si="4"/>
        <v>150</v>
      </c>
      <c r="Q37" s="6">
        <f t="shared" si="5"/>
        <v>3.7499999999999999E-2</v>
      </c>
      <c r="R37" s="6">
        <f t="shared" si="6"/>
        <v>0.02</v>
      </c>
      <c r="U37" s="21" t="s">
        <v>60</v>
      </c>
    </row>
    <row r="38" spans="1:23">
      <c r="A38" s="1">
        <v>6</v>
      </c>
      <c r="B38" s="35" t="s">
        <v>14</v>
      </c>
      <c r="C38" s="35">
        <v>70</v>
      </c>
      <c r="D38" s="39">
        <v>550</v>
      </c>
      <c r="E38" s="38">
        <f t="shared" si="0"/>
        <v>1040</v>
      </c>
      <c r="F38" s="38">
        <f t="shared" si="1"/>
        <v>710</v>
      </c>
      <c r="G38" s="39">
        <v>1200</v>
      </c>
      <c r="H38" s="40">
        <v>7</v>
      </c>
      <c r="I38" s="40">
        <f t="shared" si="7"/>
        <v>17.777777777777779</v>
      </c>
      <c r="J38" s="29">
        <v>30</v>
      </c>
      <c r="K38" s="29"/>
      <c r="L38" s="49">
        <f>E38/E37</f>
        <v>1.3866666666666667</v>
      </c>
      <c r="M38" s="6">
        <f>G38/G37</f>
        <v>1.3333333333333333</v>
      </c>
      <c r="N38" s="6">
        <f t="shared" si="2"/>
        <v>1.8909090909090909</v>
      </c>
      <c r="O38" s="50">
        <f t="shared" si="3"/>
        <v>1.6901408450704225</v>
      </c>
      <c r="P38" s="50">
        <f t="shared" si="4"/>
        <v>160</v>
      </c>
      <c r="Q38" s="6">
        <f t="shared" si="5"/>
        <v>2.9090909090909091E-2</v>
      </c>
      <c r="R38" s="6">
        <f t="shared" si="6"/>
        <v>1.5384615384615385E-2</v>
      </c>
      <c r="U38" s="21" t="s">
        <v>61</v>
      </c>
    </row>
    <row r="39" spans="1:23">
      <c r="U39" s="21" t="s">
        <v>62</v>
      </c>
    </row>
    <row r="40" spans="1:23" ht="21">
      <c r="B40" s="17" t="s">
        <v>342</v>
      </c>
      <c r="U40" s="21" t="s">
        <v>63</v>
      </c>
    </row>
    <row r="41" spans="1:23" ht="30">
      <c r="A41" s="22" t="s">
        <v>252</v>
      </c>
      <c r="B41" s="22" t="s">
        <v>56</v>
      </c>
      <c r="C41" s="16" t="s">
        <v>323</v>
      </c>
      <c r="D41" s="16" t="s">
        <v>324</v>
      </c>
      <c r="E41" s="16" t="s">
        <v>325</v>
      </c>
      <c r="F41" s="16" t="s">
        <v>326</v>
      </c>
      <c r="G41" s="16" t="s">
        <v>327</v>
      </c>
      <c r="H41" s="16" t="s">
        <v>328</v>
      </c>
      <c r="I41" s="16" t="s">
        <v>329</v>
      </c>
      <c r="J41" s="16" t="s">
        <v>330</v>
      </c>
      <c r="K41" s="16" t="s">
        <v>331</v>
      </c>
      <c r="L41" s="16" t="s">
        <v>332</v>
      </c>
      <c r="M41" s="22" t="s">
        <v>312</v>
      </c>
      <c r="N41" s="22" t="s">
        <v>313</v>
      </c>
      <c r="U41" s="46" t="s">
        <v>67</v>
      </c>
      <c r="V41" s="1" t="s">
        <v>265</v>
      </c>
      <c r="W41" s="1" t="s">
        <v>333</v>
      </c>
    </row>
    <row r="42" spans="1:23">
      <c r="A42" s="1">
        <v>1</v>
      </c>
      <c r="B42" s="37" t="s">
        <v>9</v>
      </c>
      <c r="C42" s="31">
        <f t="shared" ref="C42:C47" si="8">E33</f>
        <v>100</v>
      </c>
      <c r="D42" s="4">
        <f t="shared" ref="D42:K47" si="9">$C42+$M42/9*(D$41-1)</f>
        <v>103.33333333333333</v>
      </c>
      <c r="E42" s="24">
        <f t="shared" si="9"/>
        <v>106.66666666666667</v>
      </c>
      <c r="F42" s="4">
        <f t="shared" si="9"/>
        <v>110</v>
      </c>
      <c r="G42" s="4">
        <f t="shared" si="9"/>
        <v>113.33333333333333</v>
      </c>
      <c r="H42" s="4">
        <f t="shared" si="9"/>
        <v>116.66666666666667</v>
      </c>
      <c r="I42" s="4">
        <f t="shared" si="9"/>
        <v>120</v>
      </c>
      <c r="J42" s="4">
        <f t="shared" si="9"/>
        <v>123.33333333333334</v>
      </c>
      <c r="K42" s="4">
        <f t="shared" si="9"/>
        <v>126.66666666666667</v>
      </c>
      <c r="L42" s="1">
        <f t="shared" ref="L42:L47" si="10">G33</f>
        <v>130</v>
      </c>
      <c r="M42" s="1">
        <f t="shared" ref="M42:M47" si="11">L42-C42</f>
        <v>30</v>
      </c>
      <c r="N42" s="29">
        <f t="shared" ref="N42:N46" si="12">M42/9</f>
        <v>3.3333333333333335</v>
      </c>
      <c r="U42" s="46" t="s">
        <v>68</v>
      </c>
      <c r="V42" s="1" t="s">
        <v>266</v>
      </c>
      <c r="W42" s="1" t="s">
        <v>333</v>
      </c>
    </row>
    <row r="43" spans="1:23">
      <c r="A43" s="1">
        <v>2</v>
      </c>
      <c r="B43" s="3" t="s">
        <v>10</v>
      </c>
      <c r="C43" s="31">
        <f t="shared" si="8"/>
        <v>165</v>
      </c>
      <c r="D43" s="4">
        <f t="shared" si="9"/>
        <v>168.88888888888889</v>
      </c>
      <c r="E43" s="4">
        <f t="shared" si="9"/>
        <v>172.77777777777777</v>
      </c>
      <c r="F43" s="24">
        <f t="shared" si="9"/>
        <v>176.66666666666666</v>
      </c>
      <c r="G43" s="4">
        <f t="shared" si="9"/>
        <v>180.55555555555554</v>
      </c>
      <c r="H43" s="4">
        <f t="shared" si="9"/>
        <v>184.44444444444446</v>
      </c>
      <c r="I43" s="4">
        <f t="shared" si="9"/>
        <v>188.33333333333334</v>
      </c>
      <c r="J43" s="4">
        <f t="shared" si="9"/>
        <v>192.22222222222223</v>
      </c>
      <c r="K43" s="4">
        <f t="shared" si="9"/>
        <v>196.11111111111111</v>
      </c>
      <c r="L43" s="1">
        <f t="shared" si="10"/>
        <v>200</v>
      </c>
      <c r="M43" s="1">
        <f t="shared" si="11"/>
        <v>35</v>
      </c>
      <c r="N43" s="29">
        <f t="shared" si="12"/>
        <v>3.8888888888888888</v>
      </c>
      <c r="U43" s="46" t="s">
        <v>73</v>
      </c>
      <c r="V43" s="1" t="s">
        <v>266</v>
      </c>
      <c r="W43" s="1" t="s">
        <v>333</v>
      </c>
    </row>
    <row r="44" spans="1:23">
      <c r="A44" s="1">
        <v>3</v>
      </c>
      <c r="B44" s="33" t="s">
        <v>11</v>
      </c>
      <c r="C44" s="31">
        <f t="shared" si="8"/>
        <v>275</v>
      </c>
      <c r="D44" s="4">
        <f t="shared" si="9"/>
        <v>284.44444444444446</v>
      </c>
      <c r="E44" s="4">
        <f t="shared" si="9"/>
        <v>293.88888888888891</v>
      </c>
      <c r="F44" s="4">
        <f t="shared" si="9"/>
        <v>303.33333333333331</v>
      </c>
      <c r="G44" s="24">
        <f t="shared" si="9"/>
        <v>312.77777777777777</v>
      </c>
      <c r="H44" s="4">
        <f t="shared" si="9"/>
        <v>322.22222222222223</v>
      </c>
      <c r="I44" s="4">
        <f t="shared" si="9"/>
        <v>331.66666666666669</v>
      </c>
      <c r="J44" s="4">
        <f t="shared" si="9"/>
        <v>341.11111111111109</v>
      </c>
      <c r="K44" s="4">
        <f t="shared" si="9"/>
        <v>350.55555555555554</v>
      </c>
      <c r="L44" s="1">
        <f t="shared" si="10"/>
        <v>360</v>
      </c>
      <c r="M44" s="1">
        <f t="shared" si="11"/>
        <v>85</v>
      </c>
      <c r="N44" s="29">
        <f t="shared" si="12"/>
        <v>9.4444444444444446</v>
      </c>
      <c r="U44" s="45" t="s">
        <v>140</v>
      </c>
      <c r="V44" s="1" t="s">
        <v>263</v>
      </c>
    </row>
    <row r="45" spans="1:23">
      <c r="A45" s="1">
        <v>4</v>
      </c>
      <c r="B45" s="34" t="s">
        <v>12</v>
      </c>
      <c r="C45" s="31">
        <f t="shared" si="8"/>
        <v>445</v>
      </c>
      <c r="D45" s="4">
        <f t="shared" si="9"/>
        <v>462.22222222222223</v>
      </c>
      <c r="E45" s="4">
        <f t="shared" si="9"/>
        <v>479.44444444444446</v>
      </c>
      <c r="F45" s="24">
        <f t="shared" si="9"/>
        <v>496.66666666666669</v>
      </c>
      <c r="G45" s="4">
        <f t="shared" si="9"/>
        <v>513.88888888888891</v>
      </c>
      <c r="H45" s="4">
        <f t="shared" si="9"/>
        <v>531.11111111111109</v>
      </c>
      <c r="I45" s="4">
        <f t="shared" si="9"/>
        <v>548.33333333333337</v>
      </c>
      <c r="J45" s="4">
        <f t="shared" si="9"/>
        <v>565.55555555555554</v>
      </c>
      <c r="K45" s="4">
        <f t="shared" si="9"/>
        <v>582.77777777777783</v>
      </c>
      <c r="L45" s="1">
        <f t="shared" si="10"/>
        <v>600</v>
      </c>
      <c r="M45" s="1">
        <f t="shared" si="11"/>
        <v>155</v>
      </c>
      <c r="N45" s="29">
        <f t="shared" si="12"/>
        <v>17.222222222222221</v>
      </c>
      <c r="U45" s="52"/>
    </row>
    <row r="46" spans="1:23">
      <c r="A46" s="1">
        <v>5</v>
      </c>
      <c r="B46" s="36" t="s">
        <v>13</v>
      </c>
      <c r="C46" s="31">
        <f t="shared" si="8"/>
        <v>750</v>
      </c>
      <c r="D46" s="4">
        <f t="shared" si="9"/>
        <v>766.66666666666663</v>
      </c>
      <c r="E46" s="4">
        <f t="shared" si="9"/>
        <v>783.33333333333337</v>
      </c>
      <c r="F46" s="24">
        <f t="shared" si="9"/>
        <v>800</v>
      </c>
      <c r="G46" s="4">
        <f t="shared" si="9"/>
        <v>816.66666666666663</v>
      </c>
      <c r="H46" s="4">
        <f t="shared" si="9"/>
        <v>833.33333333333337</v>
      </c>
      <c r="I46" s="4">
        <f t="shared" si="9"/>
        <v>850</v>
      </c>
      <c r="J46" s="4">
        <f t="shared" si="9"/>
        <v>866.66666666666663</v>
      </c>
      <c r="K46" s="4">
        <f t="shared" si="9"/>
        <v>883.33333333333337</v>
      </c>
      <c r="L46" s="1">
        <f t="shared" si="10"/>
        <v>900</v>
      </c>
      <c r="M46" s="1">
        <f t="shared" si="11"/>
        <v>150</v>
      </c>
      <c r="N46" s="29">
        <f t="shared" si="12"/>
        <v>16.666666666666668</v>
      </c>
      <c r="U46" s="44" t="s">
        <v>297</v>
      </c>
    </row>
    <row r="47" spans="1:23">
      <c r="A47" s="1">
        <v>6</v>
      </c>
      <c r="B47" s="35" t="s">
        <v>14</v>
      </c>
      <c r="C47" s="31">
        <f t="shared" si="8"/>
        <v>1040</v>
      </c>
      <c r="D47" s="4">
        <f t="shared" si="9"/>
        <v>1057.7777777777778</v>
      </c>
      <c r="E47" s="4">
        <f t="shared" si="9"/>
        <v>1075.5555555555557</v>
      </c>
      <c r="F47" s="24">
        <f t="shared" si="9"/>
        <v>1093.3333333333333</v>
      </c>
      <c r="G47" s="4">
        <f t="shared" si="9"/>
        <v>1111.1111111111111</v>
      </c>
      <c r="H47" s="4">
        <f t="shared" si="9"/>
        <v>1128.8888888888889</v>
      </c>
      <c r="I47" s="4">
        <f t="shared" si="9"/>
        <v>1146.6666666666667</v>
      </c>
      <c r="J47" s="4">
        <f t="shared" si="9"/>
        <v>1164.4444444444443</v>
      </c>
      <c r="K47" s="4">
        <f t="shared" si="9"/>
        <v>1182.2222222222222</v>
      </c>
      <c r="L47" s="1">
        <f t="shared" si="10"/>
        <v>1200</v>
      </c>
      <c r="M47" s="1">
        <f t="shared" si="11"/>
        <v>160</v>
      </c>
      <c r="N47" s="29">
        <f>M47/9</f>
        <v>17.777777777777779</v>
      </c>
    </row>
    <row r="50" spans="1:9" ht="21">
      <c r="B50" s="17" t="s">
        <v>317</v>
      </c>
    </row>
    <row r="51" spans="1:9">
      <c r="B51" s="18" t="s">
        <v>56</v>
      </c>
      <c r="C51" s="16">
        <v>1</v>
      </c>
      <c r="D51" s="16">
        <v>10</v>
      </c>
      <c r="E51" s="16">
        <v>15</v>
      </c>
      <c r="F51" s="16">
        <v>25</v>
      </c>
      <c r="G51" s="16">
        <v>35</v>
      </c>
      <c r="H51" s="16">
        <v>50</v>
      </c>
      <c r="I51" s="16">
        <v>70</v>
      </c>
    </row>
    <row r="52" spans="1:9">
      <c r="A52" s="1">
        <v>1</v>
      </c>
      <c r="B52" s="37" t="s">
        <v>391</v>
      </c>
      <c r="C52" s="1">
        <f t="shared" ref="C52:C57" si="13">D33</f>
        <v>30</v>
      </c>
      <c r="D52" s="30">
        <f t="shared" ref="D52:D57" si="14">$C52+$H33*D$51</f>
        <v>100</v>
      </c>
      <c r="E52" s="30"/>
      <c r="F52" s="30"/>
      <c r="G52" s="30"/>
      <c r="H52" s="30"/>
      <c r="I52" s="30"/>
    </row>
    <row r="53" spans="1:9">
      <c r="A53" s="1">
        <v>2</v>
      </c>
      <c r="B53" s="3" t="s">
        <v>392</v>
      </c>
      <c r="C53" s="1">
        <f t="shared" si="13"/>
        <v>60</v>
      </c>
      <c r="D53" s="30">
        <f t="shared" si="14"/>
        <v>130</v>
      </c>
      <c r="E53" s="30">
        <f>$C53+$H34*E$51</f>
        <v>165</v>
      </c>
      <c r="F53" s="30"/>
      <c r="G53" s="30"/>
      <c r="H53" s="30"/>
      <c r="I53" s="30"/>
    </row>
    <row r="54" spans="1:9">
      <c r="A54" s="1">
        <v>3</v>
      </c>
      <c r="B54" s="33" t="s">
        <v>393</v>
      </c>
      <c r="C54" s="1">
        <f t="shared" si="13"/>
        <v>100</v>
      </c>
      <c r="D54" s="30">
        <f t="shared" si="14"/>
        <v>170</v>
      </c>
      <c r="E54" s="30">
        <f>$C54+$H35*E$51</f>
        <v>205</v>
      </c>
      <c r="F54" s="30">
        <f>$C54+$H35*F$51</f>
        <v>275</v>
      </c>
      <c r="G54" s="30"/>
      <c r="H54" s="30"/>
      <c r="I54" s="30"/>
    </row>
    <row r="55" spans="1:9">
      <c r="A55" s="1">
        <v>4</v>
      </c>
      <c r="B55" s="34" t="s">
        <v>394</v>
      </c>
      <c r="C55" s="1">
        <f t="shared" si="13"/>
        <v>200</v>
      </c>
      <c r="D55" s="30">
        <f t="shared" si="14"/>
        <v>270</v>
      </c>
      <c r="E55" s="30">
        <f>$C55+$H36*E$51</f>
        <v>305</v>
      </c>
      <c r="F55" s="30">
        <f>$C55+$H36*F$51</f>
        <v>375</v>
      </c>
      <c r="G55" s="30">
        <f>$C55+$H36*G$51</f>
        <v>445</v>
      </c>
      <c r="H55" s="30"/>
      <c r="I55" s="30"/>
    </row>
    <row r="56" spans="1:9">
      <c r="A56" s="1">
        <v>5</v>
      </c>
      <c r="B56" s="36" t="s">
        <v>395</v>
      </c>
      <c r="C56" s="1">
        <f t="shared" si="13"/>
        <v>400</v>
      </c>
      <c r="D56" s="30">
        <f t="shared" si="14"/>
        <v>470</v>
      </c>
      <c r="E56" s="30">
        <f>$C56+$H37*E$51</f>
        <v>505</v>
      </c>
      <c r="F56" s="30">
        <f>$C56+$H37*F$51</f>
        <v>575</v>
      </c>
      <c r="G56" s="30">
        <f>$C56+$H37*G$51</f>
        <v>645</v>
      </c>
      <c r="H56" s="30">
        <f>$C56+$H37*H$51</f>
        <v>750</v>
      </c>
      <c r="I56" s="30"/>
    </row>
    <row r="57" spans="1:9">
      <c r="A57" s="1">
        <v>6</v>
      </c>
      <c r="B57" s="35" t="s">
        <v>396</v>
      </c>
      <c r="C57" s="1">
        <f t="shared" si="13"/>
        <v>550</v>
      </c>
      <c r="D57" s="30">
        <f t="shared" si="14"/>
        <v>620</v>
      </c>
      <c r="E57" s="30">
        <f>$C57+$H38*E$51</f>
        <v>655</v>
      </c>
      <c r="F57" s="30">
        <f>$C57+$H38*F$51</f>
        <v>725</v>
      </c>
      <c r="G57" s="30">
        <f>$C57+$H38*G$51</f>
        <v>795</v>
      </c>
      <c r="H57" s="30">
        <f>$C57+$H38*H$51</f>
        <v>900</v>
      </c>
      <c r="I57" s="30">
        <f>$C57+$H38*I$51</f>
        <v>1040</v>
      </c>
    </row>
    <row r="58" spans="1:9">
      <c r="A58" s="1">
        <v>1</v>
      </c>
      <c r="B58" s="37" t="s">
        <v>304</v>
      </c>
      <c r="C58" s="31">
        <f t="shared" ref="C58:C63" si="15">F33</f>
        <v>60</v>
      </c>
      <c r="D58" s="30">
        <f t="shared" ref="D58:D63" si="16">$C58+$H33*D$51</f>
        <v>130</v>
      </c>
    </row>
    <row r="59" spans="1:9">
      <c r="A59" s="1">
        <v>2</v>
      </c>
      <c r="B59" s="3" t="s">
        <v>305</v>
      </c>
      <c r="C59" s="31">
        <f t="shared" si="15"/>
        <v>95</v>
      </c>
      <c r="D59" s="30">
        <f t="shared" si="16"/>
        <v>165</v>
      </c>
      <c r="E59" s="30">
        <f>$C59+$H34*E$51</f>
        <v>200</v>
      </c>
    </row>
    <row r="60" spans="1:9">
      <c r="A60" s="1">
        <v>3</v>
      </c>
      <c r="B60" s="33" t="s">
        <v>306</v>
      </c>
      <c r="C60" s="31">
        <f t="shared" si="15"/>
        <v>185</v>
      </c>
      <c r="D60" s="30">
        <f t="shared" si="16"/>
        <v>255</v>
      </c>
      <c r="E60" s="30">
        <f>$C60+$H35*E$51</f>
        <v>290</v>
      </c>
      <c r="F60" s="30">
        <f>$C60+$H35*F$51</f>
        <v>360</v>
      </c>
    </row>
    <row r="61" spans="1:9">
      <c r="A61" s="1">
        <v>4</v>
      </c>
      <c r="B61" s="34" t="s">
        <v>307</v>
      </c>
      <c r="C61" s="31">
        <f t="shared" si="15"/>
        <v>355</v>
      </c>
      <c r="D61" s="30">
        <f t="shared" si="16"/>
        <v>425</v>
      </c>
      <c r="E61" s="30">
        <f>$C61+$H36*E$51</f>
        <v>460</v>
      </c>
      <c r="F61" s="30">
        <f>$C61+$H36*F$51</f>
        <v>530</v>
      </c>
      <c r="G61" s="30">
        <f>$C61+$H36*G$51</f>
        <v>600</v>
      </c>
    </row>
    <row r="62" spans="1:9">
      <c r="A62" s="1">
        <v>5</v>
      </c>
      <c r="B62" s="36" t="s">
        <v>308</v>
      </c>
      <c r="C62" s="31">
        <f t="shared" si="15"/>
        <v>550</v>
      </c>
      <c r="D62" s="30">
        <f t="shared" si="16"/>
        <v>620</v>
      </c>
      <c r="E62" s="30">
        <f>$C62+$H37*E$51</f>
        <v>655</v>
      </c>
      <c r="F62" s="30">
        <f>$C62+$H37*F$51</f>
        <v>725</v>
      </c>
      <c r="G62" s="30">
        <f>$C62+$H37*G$51</f>
        <v>795</v>
      </c>
      <c r="H62" s="30">
        <f>$C62+$H37*H$51</f>
        <v>900</v>
      </c>
    </row>
    <row r="63" spans="1:9">
      <c r="A63" s="1">
        <v>6</v>
      </c>
      <c r="B63" s="35" t="s">
        <v>309</v>
      </c>
      <c r="C63" s="31">
        <f t="shared" si="15"/>
        <v>710</v>
      </c>
      <c r="D63" s="30">
        <f t="shared" si="16"/>
        <v>780</v>
      </c>
      <c r="E63" s="30">
        <f>$C63+$H38*E$51</f>
        <v>815</v>
      </c>
      <c r="F63" s="30">
        <f>$C63+$H38*F$51</f>
        <v>885</v>
      </c>
      <c r="G63" s="30">
        <f>$C63+$H38*G$51</f>
        <v>955</v>
      </c>
      <c r="H63" s="30">
        <f>$C63+$H38*H$51</f>
        <v>1060</v>
      </c>
      <c r="I63" s="30">
        <f>$C63+$H38*I$51</f>
        <v>1200</v>
      </c>
    </row>
    <row r="68" spans="2:2">
      <c r="B68" s="18"/>
    </row>
    <row r="69" spans="2:2">
      <c r="B69" s="18"/>
    </row>
    <row r="70" spans="2:2">
      <c r="B70" s="18"/>
    </row>
    <row r="71" spans="2:2">
      <c r="B71" s="18"/>
    </row>
    <row r="72" spans="2:2">
      <c r="B72" s="18"/>
    </row>
    <row r="82" spans="2:18" ht="21">
      <c r="B82" s="17" t="s">
        <v>284</v>
      </c>
      <c r="E82" s="17" t="s">
        <v>373</v>
      </c>
      <c r="P82" s="17" t="s">
        <v>320</v>
      </c>
    </row>
    <row r="83" spans="2:18">
      <c r="B83" s="18" t="s">
        <v>287</v>
      </c>
      <c r="C83" s="23" t="s">
        <v>355</v>
      </c>
      <c r="E83" s="62"/>
      <c r="F83" s="68" t="s">
        <v>371</v>
      </c>
      <c r="G83" s="68"/>
      <c r="H83" s="63"/>
      <c r="I83" s="63"/>
      <c r="J83" s="63"/>
      <c r="K83" s="63"/>
      <c r="L83" s="63"/>
      <c r="M83" s="64"/>
      <c r="P83" s="16" t="s">
        <v>334</v>
      </c>
      <c r="Q83" s="16" t="s">
        <v>52</v>
      </c>
      <c r="R83" s="16" t="s">
        <v>363</v>
      </c>
    </row>
    <row r="84" spans="2:18">
      <c r="B84" s="18" t="s">
        <v>286</v>
      </c>
      <c r="C84" s="23" t="s">
        <v>354</v>
      </c>
      <c r="E84" s="69" t="s">
        <v>372</v>
      </c>
      <c r="F84" s="74">
        <v>3</v>
      </c>
      <c r="G84" s="74">
        <v>4</v>
      </c>
      <c r="H84" s="74">
        <v>5</v>
      </c>
      <c r="I84" s="74">
        <v>6</v>
      </c>
      <c r="J84" s="74">
        <v>7</v>
      </c>
      <c r="K84" s="74">
        <v>8</v>
      </c>
      <c r="L84" s="74">
        <v>9</v>
      </c>
      <c r="M84" s="75">
        <v>10</v>
      </c>
      <c r="N84" s="16">
        <v>35</v>
      </c>
      <c r="P84" s="54" t="s">
        <v>357</v>
      </c>
      <c r="Q84" s="56">
        <v>10</v>
      </c>
    </row>
    <row r="85" spans="2:18">
      <c r="B85" s="16" t="s">
        <v>336</v>
      </c>
      <c r="C85" s="23" t="s">
        <v>356</v>
      </c>
      <c r="E85" s="69">
        <v>1</v>
      </c>
      <c r="F85" s="55">
        <f t="shared" ref="F85:N100" si="17">$E85*(100%+($E85-1)*$Q$87)*(100%+(F$84-3)*$Q$86)</f>
        <v>1</v>
      </c>
      <c r="G85" s="55">
        <f t="shared" si="17"/>
        <v>1.25</v>
      </c>
      <c r="H85" s="55">
        <f t="shared" si="17"/>
        <v>1.5</v>
      </c>
      <c r="I85" s="55">
        <f t="shared" si="17"/>
        <v>1.75</v>
      </c>
      <c r="J85" s="55">
        <f t="shared" si="17"/>
        <v>2</v>
      </c>
      <c r="K85" s="55">
        <f t="shared" si="17"/>
        <v>2.25</v>
      </c>
      <c r="L85" s="55">
        <f t="shared" si="17"/>
        <v>2.5</v>
      </c>
      <c r="M85" s="70">
        <f t="shared" si="17"/>
        <v>2.75</v>
      </c>
      <c r="N85" s="55">
        <f t="shared" si="17"/>
        <v>9</v>
      </c>
      <c r="P85" s="54" t="s">
        <v>358</v>
      </c>
      <c r="Q85" s="56">
        <v>1</v>
      </c>
    </row>
    <row r="86" spans="2:18">
      <c r="B86" s="18" t="s">
        <v>353</v>
      </c>
      <c r="C86" s="1" t="s">
        <v>351</v>
      </c>
      <c r="E86" s="69">
        <v>2</v>
      </c>
      <c r="F86" s="55">
        <f t="shared" si="17"/>
        <v>2.5</v>
      </c>
      <c r="G86" s="55">
        <f t="shared" si="17"/>
        <v>3.125</v>
      </c>
      <c r="H86" s="55">
        <f t="shared" si="17"/>
        <v>3.75</v>
      </c>
      <c r="I86" s="55">
        <f t="shared" si="17"/>
        <v>4.375</v>
      </c>
      <c r="J86" s="55">
        <f t="shared" si="17"/>
        <v>5</v>
      </c>
      <c r="K86" s="55">
        <f t="shared" si="17"/>
        <v>5.625</v>
      </c>
      <c r="L86" s="55">
        <f t="shared" si="17"/>
        <v>6.25</v>
      </c>
      <c r="M86" s="70">
        <f t="shared" si="17"/>
        <v>6.875</v>
      </c>
      <c r="N86" s="55">
        <f t="shared" si="17"/>
        <v>22.5</v>
      </c>
      <c r="P86" s="54" t="s">
        <v>359</v>
      </c>
      <c r="Q86" s="56">
        <v>0.25</v>
      </c>
    </row>
    <row r="87" spans="2:18">
      <c r="C87" s="1" t="s">
        <v>352</v>
      </c>
      <c r="E87" s="69">
        <v>3</v>
      </c>
      <c r="F87" s="55">
        <f t="shared" si="17"/>
        <v>4.5</v>
      </c>
      <c r="G87" s="55">
        <f t="shared" si="17"/>
        <v>5.625</v>
      </c>
      <c r="H87" s="55">
        <f t="shared" si="17"/>
        <v>6.75</v>
      </c>
      <c r="I87" s="55">
        <f t="shared" si="17"/>
        <v>7.875</v>
      </c>
      <c r="J87" s="55">
        <f t="shared" si="17"/>
        <v>9</v>
      </c>
      <c r="K87" s="55">
        <f t="shared" si="17"/>
        <v>10.125</v>
      </c>
      <c r="L87" s="55">
        <f t="shared" si="17"/>
        <v>11.25</v>
      </c>
      <c r="M87" s="70">
        <f t="shared" si="17"/>
        <v>12.375</v>
      </c>
      <c r="N87" s="55">
        <f t="shared" si="17"/>
        <v>40.5</v>
      </c>
      <c r="P87" s="54" t="s">
        <v>360</v>
      </c>
      <c r="Q87" s="56">
        <v>0.25</v>
      </c>
    </row>
    <row r="88" spans="2:18">
      <c r="E88" s="69">
        <v>4</v>
      </c>
      <c r="F88" s="55">
        <f t="shared" si="17"/>
        <v>7</v>
      </c>
      <c r="G88" s="55">
        <f t="shared" si="17"/>
        <v>8.75</v>
      </c>
      <c r="H88" s="55">
        <f t="shared" si="17"/>
        <v>10.5</v>
      </c>
      <c r="I88" s="55">
        <f t="shared" si="17"/>
        <v>12.25</v>
      </c>
      <c r="J88" s="55">
        <f t="shared" si="17"/>
        <v>14</v>
      </c>
      <c r="K88" s="55">
        <f t="shared" si="17"/>
        <v>15.75</v>
      </c>
      <c r="L88" s="55">
        <f t="shared" si="17"/>
        <v>17.5</v>
      </c>
      <c r="M88" s="70">
        <f t="shared" si="17"/>
        <v>19.25</v>
      </c>
      <c r="N88" s="55">
        <f t="shared" si="17"/>
        <v>63</v>
      </c>
      <c r="P88" s="1" t="s">
        <v>361</v>
      </c>
      <c r="Q88" s="56">
        <v>0.25</v>
      </c>
    </row>
    <row r="89" spans="2:18">
      <c r="C89" s="31"/>
      <c r="E89" s="69">
        <v>5</v>
      </c>
      <c r="F89" s="55">
        <f t="shared" si="17"/>
        <v>10</v>
      </c>
      <c r="G89" s="55">
        <f t="shared" si="17"/>
        <v>12.5</v>
      </c>
      <c r="H89" s="55">
        <f t="shared" si="17"/>
        <v>15</v>
      </c>
      <c r="I89" s="55">
        <f t="shared" si="17"/>
        <v>17.5</v>
      </c>
      <c r="J89" s="55">
        <f t="shared" si="17"/>
        <v>20</v>
      </c>
      <c r="K89" s="55">
        <f t="shared" si="17"/>
        <v>22.5</v>
      </c>
      <c r="L89" s="55">
        <f t="shared" si="17"/>
        <v>25</v>
      </c>
      <c r="M89" s="70">
        <f t="shared" si="17"/>
        <v>27.5</v>
      </c>
      <c r="N89" s="55">
        <f t="shared" si="17"/>
        <v>90</v>
      </c>
      <c r="P89" s="1" t="s">
        <v>362</v>
      </c>
      <c r="Q89" s="57">
        <v>3</v>
      </c>
      <c r="R89" s="1" t="s">
        <v>364</v>
      </c>
    </row>
    <row r="90" spans="2:18">
      <c r="E90" s="69">
        <v>6</v>
      </c>
      <c r="F90" s="55">
        <f t="shared" si="17"/>
        <v>13.5</v>
      </c>
      <c r="G90" s="55">
        <f t="shared" si="17"/>
        <v>16.875</v>
      </c>
      <c r="H90" s="55">
        <f t="shared" si="17"/>
        <v>20.25</v>
      </c>
      <c r="I90" s="55">
        <f t="shared" si="17"/>
        <v>23.625</v>
      </c>
      <c r="J90" s="55">
        <f t="shared" si="17"/>
        <v>27</v>
      </c>
      <c r="K90" s="55">
        <f t="shared" si="17"/>
        <v>30.375</v>
      </c>
      <c r="L90" s="55">
        <f t="shared" si="17"/>
        <v>33.75</v>
      </c>
      <c r="M90" s="70">
        <f t="shared" si="17"/>
        <v>37.125</v>
      </c>
      <c r="N90" s="55">
        <f t="shared" si="17"/>
        <v>121.5</v>
      </c>
      <c r="P90" s="1" t="s">
        <v>367</v>
      </c>
      <c r="Q90" s="1">
        <v>3.6</v>
      </c>
      <c r="R90" s="1" t="s">
        <v>368</v>
      </c>
    </row>
    <row r="91" spans="2:18">
      <c r="E91" s="69">
        <v>7</v>
      </c>
      <c r="F91" s="55">
        <f t="shared" si="17"/>
        <v>17.5</v>
      </c>
      <c r="G91" s="55">
        <f t="shared" si="17"/>
        <v>21.875</v>
      </c>
      <c r="H91" s="55">
        <f t="shared" si="17"/>
        <v>26.25</v>
      </c>
      <c r="I91" s="55">
        <f t="shared" si="17"/>
        <v>30.625</v>
      </c>
      <c r="J91" s="55">
        <f t="shared" si="17"/>
        <v>35</v>
      </c>
      <c r="K91" s="55">
        <f t="shared" si="17"/>
        <v>39.375</v>
      </c>
      <c r="L91" s="55">
        <f t="shared" si="17"/>
        <v>43.75</v>
      </c>
      <c r="M91" s="70">
        <f t="shared" si="17"/>
        <v>48.125</v>
      </c>
      <c r="N91" s="55">
        <f t="shared" si="17"/>
        <v>157.5</v>
      </c>
      <c r="P91" s="1" t="s">
        <v>365</v>
      </c>
      <c r="Q91" s="1">
        <v>2.5</v>
      </c>
      <c r="R91" s="1" t="s">
        <v>369</v>
      </c>
    </row>
    <row r="92" spans="2:18">
      <c r="E92" s="71">
        <v>8</v>
      </c>
      <c r="F92" s="72">
        <f t="shared" si="17"/>
        <v>22</v>
      </c>
      <c r="G92" s="72">
        <f t="shared" si="17"/>
        <v>27.5</v>
      </c>
      <c r="H92" s="72">
        <f t="shared" si="17"/>
        <v>33</v>
      </c>
      <c r="I92" s="72">
        <f t="shared" si="17"/>
        <v>38.5</v>
      </c>
      <c r="J92" s="72">
        <f t="shared" si="17"/>
        <v>44</v>
      </c>
      <c r="K92" s="72">
        <f t="shared" si="17"/>
        <v>49.5</v>
      </c>
      <c r="L92" s="72">
        <f t="shared" si="17"/>
        <v>55</v>
      </c>
      <c r="M92" s="73">
        <f t="shared" si="17"/>
        <v>60.5</v>
      </c>
      <c r="N92" s="55">
        <f t="shared" si="17"/>
        <v>198</v>
      </c>
      <c r="P92" s="1" t="s">
        <v>366</v>
      </c>
      <c r="R92" s="1" t="s">
        <v>370</v>
      </c>
    </row>
    <row r="93" spans="2:18">
      <c r="E93" s="16">
        <v>9</v>
      </c>
      <c r="F93" s="55">
        <f t="shared" ref="F93:N102" si="18">$E93*(100%+($E93-1)*$Q$87)*(100%+(F$84-3)*$Q$86)</f>
        <v>27</v>
      </c>
      <c r="G93" s="55">
        <f t="shared" si="17"/>
        <v>33.75</v>
      </c>
      <c r="H93" s="55">
        <f t="shared" si="17"/>
        <v>40.5</v>
      </c>
      <c r="I93" s="55">
        <f t="shared" si="17"/>
        <v>47.25</v>
      </c>
      <c r="J93" s="55">
        <f t="shared" si="17"/>
        <v>54</v>
      </c>
      <c r="K93" s="55">
        <f t="shared" si="17"/>
        <v>60.75</v>
      </c>
      <c r="L93" s="55">
        <f t="shared" si="17"/>
        <v>67.5</v>
      </c>
      <c r="M93" s="55">
        <f t="shared" si="17"/>
        <v>74.25</v>
      </c>
      <c r="N93" s="55">
        <f t="shared" si="17"/>
        <v>243</v>
      </c>
      <c r="P93" s="1" t="s">
        <v>385</v>
      </c>
      <c r="Q93" s="51">
        <f>$Q91*(100%+($Q91-1)*$Q$87)*(100%+(Q$90-3)*$Q$86)</f>
        <v>3.9531249999999996</v>
      </c>
    </row>
    <row r="94" spans="2:18">
      <c r="E94" s="16">
        <v>10</v>
      </c>
      <c r="F94" s="55">
        <f t="shared" si="18"/>
        <v>32.5</v>
      </c>
      <c r="G94" s="55">
        <f t="shared" si="17"/>
        <v>40.625</v>
      </c>
      <c r="H94" s="55">
        <f t="shared" si="17"/>
        <v>48.75</v>
      </c>
      <c r="I94" s="55">
        <f t="shared" si="17"/>
        <v>56.875</v>
      </c>
      <c r="J94" s="55">
        <f t="shared" si="17"/>
        <v>65</v>
      </c>
      <c r="K94" s="55">
        <f t="shared" si="17"/>
        <v>73.125</v>
      </c>
      <c r="L94" s="55">
        <f t="shared" si="17"/>
        <v>81.25</v>
      </c>
      <c r="M94" s="55">
        <f t="shared" si="17"/>
        <v>89.375</v>
      </c>
      <c r="N94" s="55">
        <f t="shared" si="17"/>
        <v>292.5</v>
      </c>
    </row>
    <row r="95" spans="2:18">
      <c r="B95" s="18"/>
      <c r="E95" s="16">
        <v>11</v>
      </c>
      <c r="F95" s="55">
        <f t="shared" si="18"/>
        <v>38.5</v>
      </c>
      <c r="G95" s="55">
        <f t="shared" si="17"/>
        <v>48.125</v>
      </c>
      <c r="H95" s="55">
        <f t="shared" si="17"/>
        <v>57.75</v>
      </c>
      <c r="I95" s="55">
        <f t="shared" si="17"/>
        <v>67.375</v>
      </c>
      <c r="J95" s="55">
        <f t="shared" si="17"/>
        <v>77</v>
      </c>
      <c r="K95" s="55">
        <f t="shared" si="17"/>
        <v>86.625</v>
      </c>
      <c r="L95" s="55">
        <f t="shared" si="17"/>
        <v>96.25</v>
      </c>
      <c r="M95" s="55">
        <f t="shared" si="17"/>
        <v>105.875</v>
      </c>
      <c r="N95" s="55">
        <f t="shared" si="17"/>
        <v>346.5</v>
      </c>
    </row>
    <row r="96" spans="2:18">
      <c r="B96" s="18"/>
      <c r="E96" s="16">
        <v>12</v>
      </c>
      <c r="F96" s="55">
        <f t="shared" si="18"/>
        <v>45</v>
      </c>
      <c r="G96" s="55">
        <f t="shared" si="17"/>
        <v>56.25</v>
      </c>
      <c r="H96" s="55">
        <f t="shared" si="17"/>
        <v>67.5</v>
      </c>
      <c r="I96" s="55">
        <f t="shared" si="17"/>
        <v>78.75</v>
      </c>
      <c r="J96" s="55">
        <f t="shared" si="17"/>
        <v>90</v>
      </c>
      <c r="K96" s="55">
        <f t="shared" si="17"/>
        <v>101.25</v>
      </c>
      <c r="L96" s="55">
        <f t="shared" si="17"/>
        <v>112.5</v>
      </c>
      <c r="M96" s="55">
        <f t="shared" si="17"/>
        <v>123.75</v>
      </c>
      <c r="N96" s="55">
        <f t="shared" si="17"/>
        <v>405</v>
      </c>
    </row>
    <row r="97" spans="2:16">
      <c r="B97" s="18"/>
      <c r="E97" s="16">
        <v>13</v>
      </c>
      <c r="F97" s="55">
        <f t="shared" si="18"/>
        <v>52</v>
      </c>
      <c r="G97" s="55">
        <f t="shared" si="17"/>
        <v>65</v>
      </c>
      <c r="H97" s="55">
        <f t="shared" si="17"/>
        <v>78</v>
      </c>
      <c r="I97" s="55">
        <f t="shared" si="17"/>
        <v>91</v>
      </c>
      <c r="J97" s="55">
        <f t="shared" si="17"/>
        <v>104</v>
      </c>
      <c r="K97" s="55">
        <f t="shared" si="17"/>
        <v>117</v>
      </c>
      <c r="L97" s="55">
        <f t="shared" si="17"/>
        <v>130</v>
      </c>
      <c r="M97" s="55">
        <f t="shared" si="17"/>
        <v>143</v>
      </c>
      <c r="N97" s="55">
        <f t="shared" si="17"/>
        <v>468</v>
      </c>
    </row>
    <row r="98" spans="2:16">
      <c r="B98" s="18"/>
      <c r="E98" s="16">
        <v>14</v>
      </c>
      <c r="F98" s="55">
        <f t="shared" si="18"/>
        <v>59.5</v>
      </c>
      <c r="G98" s="55">
        <f t="shared" si="17"/>
        <v>74.375</v>
      </c>
      <c r="H98" s="55">
        <f t="shared" si="17"/>
        <v>89.25</v>
      </c>
      <c r="I98" s="55">
        <f t="shared" si="17"/>
        <v>104.125</v>
      </c>
      <c r="J98" s="55">
        <f t="shared" si="17"/>
        <v>119</v>
      </c>
      <c r="K98" s="55">
        <f t="shared" si="17"/>
        <v>133.875</v>
      </c>
      <c r="L98" s="55">
        <f t="shared" si="17"/>
        <v>148.75</v>
      </c>
      <c r="M98" s="55">
        <f t="shared" si="17"/>
        <v>163.625</v>
      </c>
      <c r="N98" s="55">
        <f t="shared" si="17"/>
        <v>535.5</v>
      </c>
    </row>
    <row r="99" spans="2:16">
      <c r="B99" s="18"/>
      <c r="E99" s="16">
        <v>15</v>
      </c>
      <c r="F99" s="55">
        <f t="shared" si="18"/>
        <v>67.5</v>
      </c>
      <c r="G99" s="55">
        <f t="shared" si="17"/>
        <v>84.375</v>
      </c>
      <c r="H99" s="55">
        <f t="shared" si="17"/>
        <v>101.25</v>
      </c>
      <c r="I99" s="55">
        <f t="shared" si="17"/>
        <v>118.125</v>
      </c>
      <c r="J99" s="55">
        <f t="shared" si="17"/>
        <v>135</v>
      </c>
      <c r="K99" s="55">
        <f t="shared" si="17"/>
        <v>151.875</v>
      </c>
      <c r="L99" s="55">
        <f t="shared" si="17"/>
        <v>168.75</v>
      </c>
      <c r="M99" s="55">
        <f t="shared" si="17"/>
        <v>185.625</v>
      </c>
      <c r="N99" s="55">
        <f t="shared" si="17"/>
        <v>607.5</v>
      </c>
    </row>
    <row r="100" spans="2:16">
      <c r="B100" s="18"/>
      <c r="E100" s="16">
        <v>16</v>
      </c>
      <c r="F100" s="55">
        <f t="shared" si="18"/>
        <v>76</v>
      </c>
      <c r="G100" s="55">
        <f t="shared" si="17"/>
        <v>95</v>
      </c>
      <c r="H100" s="55">
        <f t="shared" si="17"/>
        <v>114</v>
      </c>
      <c r="I100" s="55">
        <f t="shared" si="17"/>
        <v>133</v>
      </c>
      <c r="J100" s="55">
        <f t="shared" si="17"/>
        <v>152</v>
      </c>
      <c r="K100" s="55">
        <f t="shared" si="17"/>
        <v>171</v>
      </c>
      <c r="L100" s="55">
        <f t="shared" si="17"/>
        <v>190</v>
      </c>
      <c r="M100" s="55">
        <f t="shared" si="17"/>
        <v>209</v>
      </c>
      <c r="N100" s="55">
        <f t="shared" si="17"/>
        <v>684</v>
      </c>
    </row>
    <row r="101" spans="2:16">
      <c r="B101" s="18"/>
      <c r="E101" s="16">
        <v>17</v>
      </c>
      <c r="F101" s="55">
        <f t="shared" si="18"/>
        <v>85</v>
      </c>
      <c r="G101" s="55">
        <f t="shared" si="18"/>
        <v>106.25</v>
      </c>
      <c r="H101" s="55">
        <f t="shared" si="18"/>
        <v>127.5</v>
      </c>
      <c r="I101" s="55">
        <f t="shared" si="18"/>
        <v>148.75</v>
      </c>
      <c r="J101" s="55">
        <f t="shared" si="18"/>
        <v>170</v>
      </c>
      <c r="K101" s="55">
        <f t="shared" si="18"/>
        <v>191.25</v>
      </c>
      <c r="L101" s="55">
        <f t="shared" si="18"/>
        <v>212.5</v>
      </c>
      <c r="M101" s="55">
        <f t="shared" si="18"/>
        <v>233.75</v>
      </c>
      <c r="N101" s="55">
        <f t="shared" si="18"/>
        <v>765</v>
      </c>
    </row>
    <row r="102" spans="2:16">
      <c r="B102" s="18"/>
      <c r="E102" s="16">
        <v>18</v>
      </c>
      <c r="F102" s="55">
        <f t="shared" si="18"/>
        <v>94.5</v>
      </c>
      <c r="G102" s="55">
        <f t="shared" si="18"/>
        <v>118.125</v>
      </c>
      <c r="H102" s="55">
        <f t="shared" si="18"/>
        <v>141.75</v>
      </c>
      <c r="I102" s="55">
        <f t="shared" si="18"/>
        <v>165.375</v>
      </c>
      <c r="J102" s="55">
        <f t="shared" si="18"/>
        <v>189</v>
      </c>
      <c r="K102" s="55">
        <f t="shared" si="18"/>
        <v>212.625</v>
      </c>
      <c r="L102" s="55">
        <f t="shared" si="18"/>
        <v>236.25</v>
      </c>
      <c r="M102" s="55">
        <f t="shared" si="18"/>
        <v>259.875</v>
      </c>
      <c r="N102" s="55">
        <f t="shared" si="18"/>
        <v>850.5</v>
      </c>
    </row>
    <row r="103" spans="2:16">
      <c r="B103" s="18"/>
      <c r="E103" s="16">
        <v>19</v>
      </c>
      <c r="F103" s="55">
        <f t="shared" ref="F103:N118" si="19">$E103*(100%+($E103-1)*$Q$87)*(100%+(F$84-3)*$Q$86)</f>
        <v>104.5</v>
      </c>
      <c r="G103" s="55">
        <f t="shared" si="19"/>
        <v>130.625</v>
      </c>
      <c r="H103" s="55">
        <f t="shared" si="19"/>
        <v>156.75</v>
      </c>
      <c r="I103" s="55">
        <f t="shared" si="19"/>
        <v>182.875</v>
      </c>
      <c r="J103" s="55">
        <f t="shared" si="19"/>
        <v>209</v>
      </c>
      <c r="K103" s="55">
        <f t="shared" si="19"/>
        <v>235.125</v>
      </c>
      <c r="L103" s="55">
        <f t="shared" si="19"/>
        <v>261.25</v>
      </c>
      <c r="M103" s="55">
        <f t="shared" si="19"/>
        <v>287.375</v>
      </c>
      <c r="N103" s="55">
        <f t="shared" si="19"/>
        <v>940.5</v>
      </c>
      <c r="P103" s="16" t="s">
        <v>149</v>
      </c>
    </row>
    <row r="104" spans="2:16">
      <c r="B104" s="18"/>
      <c r="E104" s="16">
        <v>20</v>
      </c>
      <c r="F104" s="55">
        <f t="shared" si="19"/>
        <v>115</v>
      </c>
      <c r="G104" s="55">
        <f t="shared" si="19"/>
        <v>143.75</v>
      </c>
      <c r="H104" s="55">
        <f t="shared" si="19"/>
        <v>172.5</v>
      </c>
      <c r="I104" s="55">
        <f t="shared" si="19"/>
        <v>201.25</v>
      </c>
      <c r="J104" s="55">
        <f t="shared" si="19"/>
        <v>230</v>
      </c>
      <c r="K104" s="55">
        <f t="shared" si="19"/>
        <v>258.75</v>
      </c>
      <c r="L104" s="55">
        <f t="shared" si="19"/>
        <v>287.5</v>
      </c>
      <c r="M104" s="55">
        <f t="shared" si="19"/>
        <v>316.25</v>
      </c>
      <c r="N104" s="55">
        <f t="shared" si="19"/>
        <v>1035</v>
      </c>
      <c r="P104" s="1" t="s">
        <v>378</v>
      </c>
    </row>
    <row r="105" spans="2:16">
      <c r="B105" s="18"/>
      <c r="E105" s="16">
        <v>21</v>
      </c>
      <c r="F105" s="55">
        <f t="shared" si="19"/>
        <v>126</v>
      </c>
      <c r="G105" s="55">
        <f t="shared" si="19"/>
        <v>157.5</v>
      </c>
      <c r="H105" s="55">
        <f t="shared" si="19"/>
        <v>189</v>
      </c>
      <c r="I105" s="55">
        <f t="shared" si="19"/>
        <v>220.5</v>
      </c>
      <c r="J105" s="55">
        <f t="shared" si="19"/>
        <v>252</v>
      </c>
      <c r="K105" s="55">
        <f t="shared" si="19"/>
        <v>283.5</v>
      </c>
      <c r="L105" s="55">
        <f t="shared" si="19"/>
        <v>315</v>
      </c>
      <c r="M105" s="55">
        <f t="shared" si="19"/>
        <v>346.5</v>
      </c>
      <c r="N105" s="55">
        <f t="shared" si="19"/>
        <v>1134</v>
      </c>
      <c r="P105" s="1" t="s">
        <v>381</v>
      </c>
    </row>
    <row r="106" spans="2:16">
      <c r="B106" s="18"/>
      <c r="E106" s="16">
        <v>22</v>
      </c>
      <c r="F106" s="55">
        <f t="shared" si="19"/>
        <v>137.5</v>
      </c>
      <c r="G106" s="55">
        <f t="shared" si="19"/>
        <v>171.875</v>
      </c>
      <c r="H106" s="55">
        <f t="shared" si="19"/>
        <v>206.25</v>
      </c>
      <c r="I106" s="55">
        <f t="shared" si="19"/>
        <v>240.625</v>
      </c>
      <c r="J106" s="55">
        <f t="shared" si="19"/>
        <v>275</v>
      </c>
      <c r="K106" s="55">
        <f t="shared" si="19"/>
        <v>309.375</v>
      </c>
      <c r="L106" s="55">
        <f t="shared" si="19"/>
        <v>343.75</v>
      </c>
      <c r="M106" s="55">
        <f t="shared" si="19"/>
        <v>378.125</v>
      </c>
      <c r="N106" s="55">
        <f t="shared" si="19"/>
        <v>1237.5</v>
      </c>
      <c r="P106" s="1" t="s">
        <v>379</v>
      </c>
    </row>
    <row r="107" spans="2:16">
      <c r="B107" s="18"/>
      <c r="E107" s="16">
        <v>23</v>
      </c>
      <c r="F107" s="55">
        <f t="shared" si="19"/>
        <v>149.5</v>
      </c>
      <c r="G107" s="55">
        <f t="shared" si="19"/>
        <v>186.875</v>
      </c>
      <c r="H107" s="55">
        <f t="shared" si="19"/>
        <v>224.25</v>
      </c>
      <c r="I107" s="55">
        <f t="shared" si="19"/>
        <v>261.625</v>
      </c>
      <c r="J107" s="55">
        <f t="shared" si="19"/>
        <v>299</v>
      </c>
      <c r="K107" s="55">
        <f t="shared" si="19"/>
        <v>336.375</v>
      </c>
      <c r="L107" s="55">
        <f t="shared" si="19"/>
        <v>373.75</v>
      </c>
      <c r="M107" s="55">
        <f t="shared" si="19"/>
        <v>411.125</v>
      </c>
      <c r="N107" s="55">
        <f t="shared" si="19"/>
        <v>1345.5</v>
      </c>
    </row>
    <row r="108" spans="2:16">
      <c r="B108" s="18"/>
      <c r="E108" s="16">
        <v>24</v>
      </c>
      <c r="F108" s="55">
        <f t="shared" si="19"/>
        <v>162</v>
      </c>
      <c r="G108" s="55">
        <f t="shared" si="19"/>
        <v>202.5</v>
      </c>
      <c r="H108" s="55">
        <f t="shared" si="19"/>
        <v>243</v>
      </c>
      <c r="I108" s="55">
        <f t="shared" si="19"/>
        <v>283.5</v>
      </c>
      <c r="J108" s="55">
        <f t="shared" si="19"/>
        <v>324</v>
      </c>
      <c r="K108" s="55">
        <f t="shared" si="19"/>
        <v>364.5</v>
      </c>
      <c r="L108" s="55">
        <f t="shared" si="19"/>
        <v>405</v>
      </c>
      <c r="M108" s="55">
        <f t="shared" si="19"/>
        <v>445.5</v>
      </c>
      <c r="N108" s="55">
        <f t="shared" si="19"/>
        <v>1458</v>
      </c>
      <c r="P108" s="16" t="s">
        <v>155</v>
      </c>
    </row>
    <row r="109" spans="2:16">
      <c r="B109" s="18"/>
      <c r="E109" s="16">
        <v>25</v>
      </c>
      <c r="F109" s="55">
        <f t="shared" si="19"/>
        <v>175</v>
      </c>
      <c r="G109" s="55">
        <f t="shared" si="19"/>
        <v>218.75</v>
      </c>
      <c r="H109" s="55">
        <f t="shared" si="19"/>
        <v>262.5</v>
      </c>
      <c r="I109" s="55">
        <f t="shared" si="19"/>
        <v>306.25</v>
      </c>
      <c r="J109" s="55">
        <f t="shared" si="19"/>
        <v>350</v>
      </c>
      <c r="K109" s="55">
        <f t="shared" si="19"/>
        <v>393.75</v>
      </c>
      <c r="L109" s="55">
        <f t="shared" si="19"/>
        <v>437.5</v>
      </c>
      <c r="M109" s="55">
        <f t="shared" si="19"/>
        <v>481.25</v>
      </c>
      <c r="N109" s="55">
        <f t="shared" si="19"/>
        <v>1575</v>
      </c>
      <c r="P109" s="1" t="s">
        <v>380</v>
      </c>
    </row>
    <row r="110" spans="2:16">
      <c r="B110" s="18"/>
      <c r="E110" s="16">
        <v>26</v>
      </c>
      <c r="F110" s="55">
        <f t="shared" si="19"/>
        <v>188.5</v>
      </c>
      <c r="G110" s="55">
        <f t="shared" si="19"/>
        <v>235.625</v>
      </c>
      <c r="H110" s="55">
        <f t="shared" si="19"/>
        <v>282.75</v>
      </c>
      <c r="I110" s="55">
        <f t="shared" si="19"/>
        <v>329.875</v>
      </c>
      <c r="J110" s="55">
        <f t="shared" si="19"/>
        <v>377</v>
      </c>
      <c r="K110" s="55">
        <f t="shared" si="19"/>
        <v>424.125</v>
      </c>
      <c r="L110" s="55">
        <f t="shared" si="19"/>
        <v>471.25</v>
      </c>
      <c r="M110" s="55">
        <f t="shared" si="19"/>
        <v>518.375</v>
      </c>
      <c r="N110" s="55">
        <f t="shared" si="19"/>
        <v>1696.5</v>
      </c>
      <c r="P110" s="1" t="s">
        <v>378</v>
      </c>
    </row>
    <row r="111" spans="2:16">
      <c r="B111" s="18"/>
      <c r="E111" s="16">
        <v>27</v>
      </c>
      <c r="F111" s="55">
        <f t="shared" si="19"/>
        <v>202.5</v>
      </c>
      <c r="G111" s="55">
        <f t="shared" si="19"/>
        <v>253.125</v>
      </c>
      <c r="H111" s="55">
        <f t="shared" si="19"/>
        <v>303.75</v>
      </c>
      <c r="I111" s="55">
        <f t="shared" si="19"/>
        <v>354.375</v>
      </c>
      <c r="J111" s="55">
        <f t="shared" si="19"/>
        <v>405</v>
      </c>
      <c r="K111" s="55">
        <f t="shared" si="19"/>
        <v>455.625</v>
      </c>
      <c r="L111" s="55">
        <f t="shared" si="19"/>
        <v>506.25</v>
      </c>
      <c r="M111" s="55">
        <f t="shared" si="19"/>
        <v>556.875</v>
      </c>
      <c r="N111" s="55">
        <f t="shared" si="19"/>
        <v>1822.5</v>
      </c>
      <c r="P111" s="1" t="s">
        <v>381</v>
      </c>
    </row>
    <row r="112" spans="2:16">
      <c r="B112" s="18"/>
      <c r="E112" s="16">
        <v>28</v>
      </c>
      <c r="F112" s="55">
        <f t="shared" si="19"/>
        <v>217</v>
      </c>
      <c r="G112" s="55">
        <f t="shared" si="19"/>
        <v>271.25</v>
      </c>
      <c r="H112" s="55">
        <f t="shared" si="19"/>
        <v>325.5</v>
      </c>
      <c r="I112" s="55">
        <f t="shared" si="19"/>
        <v>379.75</v>
      </c>
      <c r="J112" s="55">
        <f t="shared" si="19"/>
        <v>434</v>
      </c>
      <c r="K112" s="55">
        <f t="shared" si="19"/>
        <v>488.25</v>
      </c>
      <c r="L112" s="55">
        <f t="shared" si="19"/>
        <v>542.5</v>
      </c>
      <c r="M112" s="55">
        <f t="shared" si="19"/>
        <v>596.75</v>
      </c>
      <c r="N112" s="55">
        <f t="shared" si="19"/>
        <v>1953</v>
      </c>
      <c r="P112" s="1" t="s">
        <v>379</v>
      </c>
    </row>
    <row r="113" spans="2:14">
      <c r="B113" s="18"/>
      <c r="E113" s="16">
        <v>29</v>
      </c>
      <c r="F113" s="55">
        <f t="shared" si="19"/>
        <v>232</v>
      </c>
      <c r="G113" s="55">
        <f t="shared" si="19"/>
        <v>290</v>
      </c>
      <c r="H113" s="55">
        <f t="shared" si="19"/>
        <v>348</v>
      </c>
      <c r="I113" s="55">
        <f t="shared" si="19"/>
        <v>406</v>
      </c>
      <c r="J113" s="55">
        <f t="shared" si="19"/>
        <v>464</v>
      </c>
      <c r="K113" s="55">
        <f t="shared" si="19"/>
        <v>522</v>
      </c>
      <c r="L113" s="55">
        <f t="shared" si="19"/>
        <v>580</v>
      </c>
      <c r="M113" s="55">
        <f t="shared" si="19"/>
        <v>638</v>
      </c>
      <c r="N113" s="55">
        <f t="shared" si="19"/>
        <v>2088</v>
      </c>
    </row>
    <row r="114" spans="2:14">
      <c r="B114" s="18"/>
      <c r="E114" s="16">
        <v>30</v>
      </c>
      <c r="F114" s="55">
        <f t="shared" si="19"/>
        <v>247.5</v>
      </c>
      <c r="G114" s="55">
        <f t="shared" si="19"/>
        <v>309.375</v>
      </c>
      <c r="H114" s="55">
        <f t="shared" si="19"/>
        <v>371.25</v>
      </c>
      <c r="I114" s="55">
        <f t="shared" si="19"/>
        <v>433.125</v>
      </c>
      <c r="J114" s="55">
        <f t="shared" si="19"/>
        <v>495</v>
      </c>
      <c r="K114" s="55">
        <f t="shared" si="19"/>
        <v>556.875</v>
      </c>
      <c r="L114" s="55">
        <f t="shared" si="19"/>
        <v>618.75</v>
      </c>
      <c r="M114" s="55">
        <f t="shared" si="19"/>
        <v>680.625</v>
      </c>
      <c r="N114" s="55">
        <f t="shared" si="19"/>
        <v>2227.5</v>
      </c>
    </row>
    <row r="115" spans="2:14">
      <c r="B115" s="18"/>
      <c r="E115" s="16">
        <v>31</v>
      </c>
      <c r="F115" s="55">
        <f t="shared" si="19"/>
        <v>263.5</v>
      </c>
      <c r="G115" s="55">
        <f t="shared" si="19"/>
        <v>329.375</v>
      </c>
      <c r="H115" s="55">
        <f t="shared" si="19"/>
        <v>395.25</v>
      </c>
      <c r="I115" s="55">
        <f t="shared" si="19"/>
        <v>461.125</v>
      </c>
      <c r="J115" s="55">
        <f t="shared" si="19"/>
        <v>527</v>
      </c>
      <c r="K115" s="55">
        <f t="shared" si="19"/>
        <v>592.875</v>
      </c>
      <c r="L115" s="55">
        <f t="shared" si="19"/>
        <v>658.75</v>
      </c>
      <c r="M115" s="55">
        <f t="shared" si="19"/>
        <v>724.625</v>
      </c>
      <c r="N115" s="55">
        <f t="shared" si="19"/>
        <v>2371.5</v>
      </c>
    </row>
    <row r="116" spans="2:14">
      <c r="B116" s="18"/>
      <c r="E116" s="16">
        <v>32</v>
      </c>
      <c r="F116" s="55">
        <f t="shared" si="19"/>
        <v>280</v>
      </c>
      <c r="G116" s="55">
        <f t="shared" si="19"/>
        <v>350</v>
      </c>
      <c r="H116" s="55">
        <f t="shared" si="19"/>
        <v>420</v>
      </c>
      <c r="I116" s="55">
        <f t="shared" si="19"/>
        <v>490</v>
      </c>
      <c r="J116" s="55">
        <f t="shared" si="19"/>
        <v>560</v>
      </c>
      <c r="K116" s="55">
        <f t="shared" si="19"/>
        <v>630</v>
      </c>
      <c r="L116" s="55">
        <f t="shared" si="19"/>
        <v>700</v>
      </c>
      <c r="M116" s="55">
        <f t="shared" si="19"/>
        <v>770</v>
      </c>
      <c r="N116" s="55">
        <f t="shared" si="19"/>
        <v>2520</v>
      </c>
    </row>
    <row r="117" spans="2:14">
      <c r="B117" s="18"/>
      <c r="E117" s="16">
        <v>33</v>
      </c>
      <c r="F117" s="55">
        <f t="shared" si="19"/>
        <v>297</v>
      </c>
      <c r="G117" s="55">
        <f t="shared" si="19"/>
        <v>371.25</v>
      </c>
      <c r="H117" s="55">
        <f t="shared" si="19"/>
        <v>445.5</v>
      </c>
      <c r="I117" s="55">
        <f t="shared" si="19"/>
        <v>519.75</v>
      </c>
      <c r="J117" s="55">
        <f t="shared" si="19"/>
        <v>594</v>
      </c>
      <c r="K117" s="55">
        <f t="shared" si="19"/>
        <v>668.25</v>
      </c>
      <c r="L117" s="55">
        <f t="shared" si="19"/>
        <v>742.5</v>
      </c>
      <c r="M117" s="55">
        <f t="shared" si="19"/>
        <v>816.75</v>
      </c>
      <c r="N117" s="55">
        <f t="shared" si="19"/>
        <v>2673</v>
      </c>
    </row>
    <row r="118" spans="2:14">
      <c r="B118" s="18"/>
      <c r="D118" s="16"/>
      <c r="E118" s="16">
        <v>34</v>
      </c>
      <c r="F118" s="55">
        <f t="shared" si="19"/>
        <v>314.5</v>
      </c>
      <c r="G118" s="55">
        <f t="shared" si="19"/>
        <v>393.125</v>
      </c>
      <c r="H118" s="55">
        <f t="shared" si="19"/>
        <v>471.75</v>
      </c>
      <c r="I118" s="55">
        <f t="shared" si="19"/>
        <v>550.375</v>
      </c>
      <c r="J118" s="55">
        <f t="shared" si="19"/>
        <v>629</v>
      </c>
      <c r="K118" s="55">
        <f t="shared" si="19"/>
        <v>707.625</v>
      </c>
      <c r="L118" s="55">
        <f t="shared" si="19"/>
        <v>786.25</v>
      </c>
      <c r="M118" s="55">
        <f t="shared" si="19"/>
        <v>864.875</v>
      </c>
      <c r="N118" s="55">
        <f t="shared" si="19"/>
        <v>2830.5</v>
      </c>
    </row>
    <row r="119" spans="2:14">
      <c r="B119" s="18"/>
      <c r="E119" s="16">
        <v>35</v>
      </c>
      <c r="F119" s="55">
        <f t="shared" ref="F119:N119" si="20">$E119*(100%+($E119-1)*$Q$87)*(100%+(F$84-3)*$Q$86)</f>
        <v>332.5</v>
      </c>
      <c r="G119" s="55">
        <f t="shared" si="20"/>
        <v>415.625</v>
      </c>
      <c r="H119" s="55">
        <f t="shared" si="20"/>
        <v>498.75</v>
      </c>
      <c r="I119" s="55">
        <f t="shared" si="20"/>
        <v>581.875</v>
      </c>
      <c r="J119" s="55">
        <f t="shared" si="20"/>
        <v>665</v>
      </c>
      <c r="K119" s="55">
        <f t="shared" si="20"/>
        <v>748.125</v>
      </c>
      <c r="L119" s="55">
        <f t="shared" si="20"/>
        <v>831.25</v>
      </c>
      <c r="M119" s="55">
        <f t="shared" si="20"/>
        <v>914.375</v>
      </c>
      <c r="N119" s="55">
        <f t="shared" si="20"/>
        <v>2992.5</v>
      </c>
    </row>
    <row r="120" spans="2:14">
      <c r="B120" s="18"/>
    </row>
    <row r="121" spans="2:14">
      <c r="B121" s="18"/>
    </row>
    <row r="122" spans="2:14">
      <c r="B122" s="18"/>
      <c r="F122" s="16" t="s">
        <v>371</v>
      </c>
    </row>
    <row r="123" spans="2:14">
      <c r="B123" s="18"/>
      <c r="F123" s="1">
        <v>3</v>
      </c>
      <c r="G123" s="1">
        <v>4</v>
      </c>
      <c r="H123" s="1">
        <v>5</v>
      </c>
      <c r="I123" s="1">
        <v>6</v>
      </c>
      <c r="J123" s="1">
        <v>7</v>
      </c>
      <c r="K123" s="1">
        <v>8</v>
      </c>
      <c r="L123" s="1">
        <v>9</v>
      </c>
      <c r="M123" s="1">
        <v>10</v>
      </c>
    </row>
    <row r="124" spans="2:14">
      <c r="B124" s="18"/>
      <c r="D124" s="16" t="s">
        <v>422</v>
      </c>
      <c r="E124" s="1">
        <v>0</v>
      </c>
      <c r="F124" s="51">
        <f>(100%+($E124)*$Q$88)*(100%+(F$123-3)*$Q$86)</f>
        <v>1</v>
      </c>
      <c r="G124" s="51">
        <f t="shared" ref="G124:M128" si="21">(100%+($E124)*$Q$88)*(100%+(G$123-3)*$Q$86)</f>
        <v>1.25</v>
      </c>
      <c r="H124" s="51">
        <f t="shared" si="21"/>
        <v>1.5</v>
      </c>
      <c r="I124" s="51">
        <f t="shared" si="21"/>
        <v>1.75</v>
      </c>
      <c r="J124" s="51">
        <f t="shared" si="21"/>
        <v>2</v>
      </c>
      <c r="K124" s="51">
        <f t="shared" si="21"/>
        <v>2.25</v>
      </c>
      <c r="L124" s="51">
        <f t="shared" si="21"/>
        <v>2.5</v>
      </c>
      <c r="M124" s="51">
        <f t="shared" si="21"/>
        <v>2.75</v>
      </c>
    </row>
    <row r="125" spans="2:14">
      <c r="B125" s="18"/>
      <c r="E125" s="1">
        <v>1</v>
      </c>
      <c r="F125" s="51">
        <f t="shared" ref="F125:F128" si="22">(100%+($E125)*$Q$88)*(100%+(F$123-3)*$Q$86)</f>
        <v>1.25</v>
      </c>
      <c r="G125" s="51">
        <f t="shared" si="21"/>
        <v>1.5625</v>
      </c>
      <c r="H125" s="51">
        <f t="shared" si="21"/>
        <v>1.875</v>
      </c>
      <c r="I125" s="51">
        <f t="shared" si="21"/>
        <v>2.1875</v>
      </c>
      <c r="J125" s="51">
        <f t="shared" si="21"/>
        <v>2.5</v>
      </c>
      <c r="K125" s="51">
        <f t="shared" si="21"/>
        <v>2.8125</v>
      </c>
      <c r="L125" s="51">
        <f t="shared" si="21"/>
        <v>3.125</v>
      </c>
      <c r="M125" s="51">
        <f t="shared" si="21"/>
        <v>3.4375</v>
      </c>
    </row>
    <row r="126" spans="2:14">
      <c r="B126" s="18"/>
      <c r="E126" s="1">
        <v>2</v>
      </c>
      <c r="F126" s="51">
        <f t="shared" si="22"/>
        <v>1.5</v>
      </c>
      <c r="G126" s="51">
        <f t="shared" si="21"/>
        <v>1.875</v>
      </c>
      <c r="H126" s="51">
        <f t="shared" si="21"/>
        <v>2.25</v>
      </c>
      <c r="I126" s="51">
        <f t="shared" si="21"/>
        <v>2.625</v>
      </c>
      <c r="J126" s="51">
        <f t="shared" si="21"/>
        <v>3</v>
      </c>
      <c r="K126" s="51">
        <f t="shared" si="21"/>
        <v>3.375</v>
      </c>
      <c r="L126" s="51">
        <f t="shared" si="21"/>
        <v>3.75</v>
      </c>
      <c r="M126" s="51">
        <f t="shared" si="21"/>
        <v>4.125</v>
      </c>
    </row>
    <row r="127" spans="2:14">
      <c r="B127" s="18"/>
      <c r="E127" s="1">
        <v>3</v>
      </c>
      <c r="F127" s="51">
        <f t="shared" si="22"/>
        <v>1.75</v>
      </c>
      <c r="G127" s="51">
        <f t="shared" si="21"/>
        <v>2.1875</v>
      </c>
      <c r="H127" s="51">
        <f t="shared" si="21"/>
        <v>2.625</v>
      </c>
      <c r="I127" s="51">
        <f t="shared" si="21"/>
        <v>3.0625</v>
      </c>
      <c r="J127" s="51">
        <f t="shared" si="21"/>
        <v>3.5</v>
      </c>
      <c r="K127" s="51">
        <f t="shared" si="21"/>
        <v>3.9375</v>
      </c>
      <c r="L127" s="51">
        <f t="shared" si="21"/>
        <v>4.375</v>
      </c>
      <c r="M127" s="51">
        <f t="shared" si="21"/>
        <v>4.8125</v>
      </c>
    </row>
    <row r="128" spans="2:14">
      <c r="B128" s="18"/>
      <c r="E128" s="1">
        <v>4</v>
      </c>
      <c r="F128" s="51">
        <f t="shared" si="22"/>
        <v>2</v>
      </c>
      <c r="G128" s="51">
        <f t="shared" si="21"/>
        <v>2.5</v>
      </c>
      <c r="H128" s="51">
        <f t="shared" si="21"/>
        <v>3</v>
      </c>
      <c r="I128" s="51">
        <f t="shared" si="21"/>
        <v>3.5</v>
      </c>
      <c r="J128" s="51">
        <f t="shared" si="21"/>
        <v>4</v>
      </c>
      <c r="K128" s="51">
        <f t="shared" si="21"/>
        <v>4.5</v>
      </c>
      <c r="L128" s="51">
        <f t="shared" si="21"/>
        <v>5</v>
      </c>
      <c r="M128" s="51">
        <f t="shared" si="21"/>
        <v>5.5</v>
      </c>
    </row>
    <row r="129" spans="2:13">
      <c r="B129" s="18"/>
    </row>
    <row r="130" spans="2:13">
      <c r="B130" s="18"/>
      <c r="F130" s="16" t="s">
        <v>371</v>
      </c>
    </row>
    <row r="131" spans="2:13">
      <c r="B131" s="18"/>
      <c r="F131" s="1">
        <v>3</v>
      </c>
      <c r="G131" s="1">
        <v>4</v>
      </c>
      <c r="H131" s="1">
        <v>5</v>
      </c>
      <c r="I131" s="1">
        <v>6</v>
      </c>
      <c r="J131" s="1">
        <v>7</v>
      </c>
      <c r="K131" s="1">
        <v>8</v>
      </c>
      <c r="L131" s="1">
        <v>9</v>
      </c>
      <c r="M131" s="1">
        <v>10</v>
      </c>
    </row>
    <row r="132" spans="2:13">
      <c r="B132" s="18"/>
      <c r="D132" s="16" t="s">
        <v>422</v>
      </c>
      <c r="E132" s="1">
        <v>0</v>
      </c>
      <c r="F132" s="51">
        <f>($E132)*$Q$88+(100%+(F$123-3)*$Q$86)</f>
        <v>1</v>
      </c>
      <c r="G132" s="51">
        <f t="shared" ref="G132:M136" si="23">($E132)*$Q$88+(100%+(G$123-3)*$Q$86)</f>
        <v>1.25</v>
      </c>
      <c r="H132" s="51">
        <f t="shared" si="23"/>
        <v>1.5</v>
      </c>
      <c r="I132" s="51">
        <f t="shared" si="23"/>
        <v>1.75</v>
      </c>
      <c r="J132" s="51">
        <f t="shared" si="23"/>
        <v>2</v>
      </c>
      <c r="K132" s="51">
        <f t="shared" si="23"/>
        <v>2.25</v>
      </c>
      <c r="L132" s="51">
        <f t="shared" si="23"/>
        <v>2.5</v>
      </c>
      <c r="M132" s="51">
        <f t="shared" si="23"/>
        <v>2.75</v>
      </c>
    </row>
    <row r="133" spans="2:13">
      <c r="B133" s="18"/>
      <c r="E133" s="1">
        <v>1</v>
      </c>
      <c r="F133" s="51">
        <f t="shared" ref="F133:F136" si="24">($E133)*$Q$88+(100%+(F$123-3)*$Q$86)</f>
        <v>1.25</v>
      </c>
      <c r="G133" s="51">
        <f t="shared" si="23"/>
        <v>1.5</v>
      </c>
      <c r="H133" s="51">
        <f t="shared" si="23"/>
        <v>1.75</v>
      </c>
      <c r="I133" s="51">
        <f t="shared" si="23"/>
        <v>2</v>
      </c>
      <c r="J133" s="51">
        <f t="shared" si="23"/>
        <v>2.25</v>
      </c>
      <c r="K133" s="51">
        <f t="shared" si="23"/>
        <v>2.5</v>
      </c>
      <c r="L133" s="51">
        <f t="shared" si="23"/>
        <v>2.75</v>
      </c>
      <c r="M133" s="51">
        <f t="shared" si="23"/>
        <v>3</v>
      </c>
    </row>
    <row r="134" spans="2:13">
      <c r="B134" s="18"/>
      <c r="E134" s="1">
        <v>2</v>
      </c>
      <c r="F134" s="51">
        <f t="shared" si="24"/>
        <v>1.5</v>
      </c>
      <c r="G134" s="51">
        <f t="shared" si="23"/>
        <v>1.75</v>
      </c>
      <c r="H134" s="51">
        <f t="shared" si="23"/>
        <v>2</v>
      </c>
      <c r="I134" s="51">
        <f t="shared" si="23"/>
        <v>2.25</v>
      </c>
      <c r="J134" s="51">
        <f t="shared" si="23"/>
        <v>2.5</v>
      </c>
      <c r="K134" s="51">
        <f t="shared" si="23"/>
        <v>2.75</v>
      </c>
      <c r="L134" s="51">
        <f t="shared" si="23"/>
        <v>3</v>
      </c>
      <c r="M134" s="51">
        <f t="shared" si="23"/>
        <v>3.25</v>
      </c>
    </row>
    <row r="135" spans="2:13">
      <c r="B135" s="18"/>
      <c r="E135" s="1">
        <v>3</v>
      </c>
      <c r="F135" s="51">
        <f t="shared" si="24"/>
        <v>1.75</v>
      </c>
      <c r="G135" s="51">
        <f t="shared" si="23"/>
        <v>2</v>
      </c>
      <c r="H135" s="51">
        <f t="shared" si="23"/>
        <v>2.25</v>
      </c>
      <c r="I135" s="51">
        <f t="shared" si="23"/>
        <v>2.5</v>
      </c>
      <c r="J135" s="51">
        <f t="shared" si="23"/>
        <v>2.75</v>
      </c>
      <c r="K135" s="51">
        <f t="shared" si="23"/>
        <v>3</v>
      </c>
      <c r="L135" s="51">
        <f t="shared" si="23"/>
        <v>3.25</v>
      </c>
      <c r="M135" s="51">
        <f t="shared" si="23"/>
        <v>3.5</v>
      </c>
    </row>
    <row r="136" spans="2:13">
      <c r="B136" s="18"/>
      <c r="E136" s="1">
        <v>4</v>
      </c>
      <c r="F136" s="51">
        <f t="shared" si="24"/>
        <v>2</v>
      </c>
      <c r="G136" s="51">
        <f t="shared" si="23"/>
        <v>2.25</v>
      </c>
      <c r="H136" s="51">
        <f t="shared" si="23"/>
        <v>2.5</v>
      </c>
      <c r="I136" s="51">
        <f t="shared" si="23"/>
        <v>2.75</v>
      </c>
      <c r="J136" s="51">
        <f t="shared" si="23"/>
        <v>3</v>
      </c>
      <c r="K136" s="51">
        <f t="shared" si="23"/>
        <v>3.25</v>
      </c>
      <c r="L136" s="51">
        <f t="shared" si="23"/>
        <v>3.5</v>
      </c>
      <c r="M136" s="51">
        <f t="shared" si="23"/>
        <v>3.75</v>
      </c>
    </row>
    <row r="137" spans="2:13">
      <c r="B137" s="18"/>
    </row>
    <row r="138" spans="2:13">
      <c r="B138" s="18"/>
      <c r="F138" s="16" t="s">
        <v>371</v>
      </c>
    </row>
    <row r="139" spans="2:13">
      <c r="B139" s="18"/>
      <c r="F139" s="1">
        <v>3</v>
      </c>
      <c r="G139" s="1">
        <v>4</v>
      </c>
      <c r="H139" s="1">
        <v>5</v>
      </c>
      <c r="I139" s="1">
        <v>6</v>
      </c>
      <c r="J139" s="1">
        <v>7</v>
      </c>
      <c r="K139" s="1">
        <v>8</v>
      </c>
      <c r="L139" s="1">
        <v>9</v>
      </c>
      <c r="M139" s="1">
        <v>10</v>
      </c>
    </row>
    <row r="140" spans="2:13">
      <c r="B140" s="18"/>
      <c r="D140" s="16" t="s">
        <v>422</v>
      </c>
      <c r="E140" s="1">
        <v>0</v>
      </c>
      <c r="F140" s="51">
        <f>F124-F132</f>
        <v>0</v>
      </c>
      <c r="G140" s="51">
        <f t="shared" ref="G140:M140" si="25">G124-G132</f>
        <v>0</v>
      </c>
      <c r="H140" s="51">
        <f t="shared" si="25"/>
        <v>0</v>
      </c>
      <c r="I140" s="51">
        <f t="shared" si="25"/>
        <v>0</v>
      </c>
      <c r="J140" s="51">
        <f t="shared" si="25"/>
        <v>0</v>
      </c>
      <c r="K140" s="51">
        <f t="shared" si="25"/>
        <v>0</v>
      </c>
      <c r="L140" s="51">
        <f t="shared" si="25"/>
        <v>0</v>
      </c>
      <c r="M140" s="51">
        <f t="shared" si="25"/>
        <v>0</v>
      </c>
    </row>
    <row r="141" spans="2:13">
      <c r="B141" s="18"/>
      <c r="E141" s="1">
        <v>1</v>
      </c>
      <c r="F141" s="51">
        <f t="shared" ref="F141:M144" si="26">F125-F133</f>
        <v>0</v>
      </c>
      <c r="G141" s="51">
        <f t="shared" si="26"/>
        <v>6.25E-2</v>
      </c>
      <c r="H141" s="51">
        <f t="shared" si="26"/>
        <v>0.125</v>
      </c>
      <c r="I141" s="51">
        <f t="shared" si="26"/>
        <v>0.1875</v>
      </c>
      <c r="J141" s="51">
        <f t="shared" si="26"/>
        <v>0.25</v>
      </c>
      <c r="K141" s="51">
        <f t="shared" si="26"/>
        <v>0.3125</v>
      </c>
      <c r="L141" s="51">
        <f t="shared" si="26"/>
        <v>0.375</v>
      </c>
      <c r="M141" s="51">
        <f t="shared" si="26"/>
        <v>0.4375</v>
      </c>
    </row>
    <row r="142" spans="2:13">
      <c r="B142" s="18"/>
      <c r="E142" s="1">
        <v>2</v>
      </c>
      <c r="F142" s="51">
        <f t="shared" si="26"/>
        <v>0</v>
      </c>
      <c r="G142" s="51">
        <f t="shared" si="26"/>
        <v>0.125</v>
      </c>
      <c r="H142" s="51">
        <f t="shared" si="26"/>
        <v>0.25</v>
      </c>
      <c r="I142" s="51">
        <f t="shared" si="26"/>
        <v>0.375</v>
      </c>
      <c r="J142" s="51">
        <f t="shared" si="26"/>
        <v>0.5</v>
      </c>
      <c r="K142" s="51">
        <f t="shared" si="26"/>
        <v>0.625</v>
      </c>
      <c r="L142" s="51">
        <f t="shared" si="26"/>
        <v>0.75</v>
      </c>
      <c r="M142" s="51">
        <f t="shared" si="26"/>
        <v>0.875</v>
      </c>
    </row>
    <row r="143" spans="2:13">
      <c r="B143" s="18"/>
      <c r="E143" s="1">
        <v>3</v>
      </c>
      <c r="F143" s="51">
        <f t="shared" si="26"/>
        <v>0</v>
      </c>
      <c r="G143" s="51">
        <f t="shared" si="26"/>
        <v>0.1875</v>
      </c>
      <c r="H143" s="51">
        <f t="shared" si="26"/>
        <v>0.375</v>
      </c>
      <c r="I143" s="51">
        <f t="shared" si="26"/>
        <v>0.5625</v>
      </c>
      <c r="J143" s="51">
        <f t="shared" si="26"/>
        <v>0.75</v>
      </c>
      <c r="K143" s="51">
        <f t="shared" si="26"/>
        <v>0.9375</v>
      </c>
      <c r="L143" s="51">
        <f t="shared" si="26"/>
        <v>1.125</v>
      </c>
      <c r="M143" s="51">
        <f t="shared" si="26"/>
        <v>1.3125</v>
      </c>
    </row>
    <row r="144" spans="2:13">
      <c r="B144" s="18"/>
      <c r="E144" s="1">
        <v>4</v>
      </c>
      <c r="F144" s="51">
        <f t="shared" si="26"/>
        <v>0</v>
      </c>
      <c r="G144" s="51">
        <f t="shared" si="26"/>
        <v>0.25</v>
      </c>
      <c r="H144" s="51">
        <f t="shared" si="26"/>
        <v>0.5</v>
      </c>
      <c r="I144" s="51">
        <f t="shared" si="26"/>
        <v>0.75</v>
      </c>
      <c r="J144" s="51">
        <f t="shared" si="26"/>
        <v>1</v>
      </c>
      <c r="K144" s="51">
        <f t="shared" si="26"/>
        <v>1.25</v>
      </c>
      <c r="L144" s="51">
        <f t="shared" si="26"/>
        <v>1.5</v>
      </c>
      <c r="M144" s="51">
        <f t="shared" si="26"/>
        <v>1.75</v>
      </c>
    </row>
    <row r="145" spans="2:2">
      <c r="B145" s="18"/>
    </row>
    <row r="146" spans="2:2">
      <c r="B146" s="18"/>
    </row>
    <row r="147" spans="2:2">
      <c r="B147" s="18"/>
    </row>
    <row r="148" spans="2:2">
      <c r="B148" s="18"/>
    </row>
    <row r="149" spans="2:2">
      <c r="B149" s="18"/>
    </row>
    <row r="150" spans="2:2">
      <c r="B150" s="18"/>
    </row>
    <row r="151" spans="2:2">
      <c r="B151" s="18"/>
    </row>
    <row r="152" spans="2:2">
      <c r="B152" s="18"/>
    </row>
    <row r="153" spans="2:2">
      <c r="B153" s="18"/>
    </row>
    <row r="154" spans="2:2">
      <c r="B154" s="18"/>
    </row>
    <row r="155" spans="2:2">
      <c r="B155" s="18"/>
    </row>
    <row r="156" spans="2:2">
      <c r="B156" s="18"/>
    </row>
    <row r="157" spans="2:2">
      <c r="B157" s="18"/>
    </row>
    <row r="158" spans="2:2">
      <c r="B158" s="18"/>
    </row>
    <row r="159" spans="2:2">
      <c r="B159" s="18"/>
    </row>
    <row r="160" spans="2:2">
      <c r="B160" s="18"/>
    </row>
    <row r="161" spans="2:2">
      <c r="B161" s="18"/>
    </row>
    <row r="162" spans="2:2">
      <c r="B162" s="18"/>
    </row>
    <row r="163" spans="2:2">
      <c r="B163" s="18"/>
    </row>
    <row r="164" spans="2:2">
      <c r="B164" s="18"/>
    </row>
    <row r="165" spans="2:2">
      <c r="B165" s="18"/>
    </row>
    <row r="166" spans="2:2">
      <c r="B166" s="18"/>
    </row>
    <row r="167" spans="2:2">
      <c r="B167" s="18"/>
    </row>
    <row r="168" spans="2:2">
      <c r="B168" s="18"/>
    </row>
    <row r="169" spans="2:2">
      <c r="B169" s="18"/>
    </row>
    <row r="170" spans="2:2">
      <c r="B170" s="18"/>
    </row>
    <row r="171" spans="2:2">
      <c r="B171" s="18"/>
    </row>
    <row r="172" spans="2:2">
      <c r="B172" s="18"/>
    </row>
    <row r="173" spans="2:2">
      <c r="B173" s="18"/>
    </row>
    <row r="174" spans="2:2">
      <c r="B174" s="18"/>
    </row>
    <row r="175" spans="2:2">
      <c r="B175" s="18"/>
    </row>
    <row r="176" spans="2:2">
      <c r="B176" s="18"/>
    </row>
    <row r="177" spans="2:2">
      <c r="B177" s="18"/>
    </row>
    <row r="178" spans="2:2">
      <c r="B178" s="18"/>
    </row>
    <row r="179" spans="2:2">
      <c r="B179" s="18"/>
    </row>
    <row r="180" spans="2:2">
      <c r="B180" s="18"/>
    </row>
    <row r="181" spans="2:2">
      <c r="B181" s="18"/>
    </row>
    <row r="182" spans="2:2">
      <c r="B182" s="18"/>
    </row>
    <row r="183" spans="2:2">
      <c r="B183" s="18"/>
    </row>
    <row r="184" spans="2:2">
      <c r="B184" s="18"/>
    </row>
    <row r="185" spans="2:2">
      <c r="B185" s="18"/>
    </row>
    <row r="186" spans="2:2">
      <c r="B186" s="18"/>
    </row>
    <row r="187" spans="2:2">
      <c r="B187" s="18"/>
    </row>
    <row r="188" spans="2:2">
      <c r="B188" s="18"/>
    </row>
    <row r="189" spans="2:2">
      <c r="B189" s="18"/>
    </row>
    <row r="190" spans="2:2">
      <c r="B190" s="18"/>
    </row>
    <row r="191" spans="2:2">
      <c r="B191" s="18"/>
    </row>
    <row r="192" spans="2:2">
      <c r="B192" s="18"/>
    </row>
    <row r="193" spans="2:2">
      <c r="B193" s="18"/>
    </row>
    <row r="194" spans="2:2">
      <c r="B194" s="18"/>
    </row>
    <row r="195" spans="2:2">
      <c r="B195" s="18"/>
    </row>
    <row r="196" spans="2:2">
      <c r="B196" s="18"/>
    </row>
    <row r="197" spans="2:2">
      <c r="B197" s="18"/>
    </row>
    <row r="198" spans="2:2">
      <c r="B198" s="18"/>
    </row>
    <row r="199" spans="2:2">
      <c r="B199" s="18"/>
    </row>
    <row r="200" spans="2:2">
      <c r="B200" s="18"/>
    </row>
    <row r="201" spans="2:2">
      <c r="B201" s="18"/>
    </row>
    <row r="202" spans="2:2">
      <c r="B202" s="18"/>
    </row>
    <row r="203" spans="2:2">
      <c r="B203" s="18"/>
    </row>
    <row r="204" spans="2:2">
      <c r="B204" s="18"/>
    </row>
    <row r="205" spans="2:2">
      <c r="B205" s="18"/>
    </row>
    <row r="206" spans="2:2">
      <c r="B206" s="18"/>
    </row>
    <row r="207" spans="2:2">
      <c r="B207" s="18"/>
    </row>
    <row r="208" spans="2:2">
      <c r="B208" s="18"/>
    </row>
    <row r="209" spans="2:2">
      <c r="B209" s="18"/>
    </row>
    <row r="210" spans="2:2">
      <c r="B210" s="18"/>
    </row>
    <row r="211" spans="2:2">
      <c r="B211" s="18"/>
    </row>
    <row r="212" spans="2:2">
      <c r="B212" s="18"/>
    </row>
    <row r="213" spans="2:2">
      <c r="B213" s="18"/>
    </row>
    <row r="214" spans="2:2">
      <c r="B214" s="18"/>
    </row>
    <row r="215" spans="2:2">
      <c r="B215" s="18"/>
    </row>
    <row r="216" spans="2:2">
      <c r="B216" s="18"/>
    </row>
    <row r="217" spans="2:2">
      <c r="B217" s="18"/>
    </row>
    <row r="218" spans="2:2">
      <c r="B218" s="18"/>
    </row>
    <row r="219" spans="2:2">
      <c r="B219" s="18"/>
    </row>
    <row r="220" spans="2:2">
      <c r="B220" s="18"/>
    </row>
    <row r="221" spans="2:2">
      <c r="B221" s="18"/>
    </row>
    <row r="222" spans="2:2">
      <c r="B222" s="18"/>
    </row>
    <row r="223" spans="2:2">
      <c r="B223" s="18"/>
    </row>
    <row r="224" spans="2:2">
      <c r="B224" s="18"/>
    </row>
    <row r="225" spans="2:2">
      <c r="B225" s="18"/>
    </row>
    <row r="226" spans="2:2">
      <c r="B226" s="18"/>
    </row>
    <row r="227" spans="2:2">
      <c r="B227" s="18"/>
    </row>
    <row r="228" spans="2:2">
      <c r="B228" s="18"/>
    </row>
    <row r="229" spans="2:2">
      <c r="B229" s="18"/>
    </row>
    <row r="230" spans="2:2">
      <c r="B230" s="18"/>
    </row>
    <row r="231" spans="2:2">
      <c r="B231" s="18"/>
    </row>
    <row r="232" spans="2:2">
      <c r="B232" s="18"/>
    </row>
    <row r="233" spans="2:2">
      <c r="B233" s="18"/>
    </row>
    <row r="234" spans="2:2">
      <c r="B234" s="18"/>
    </row>
    <row r="235" spans="2:2">
      <c r="B235" s="18"/>
    </row>
    <row r="236" spans="2:2">
      <c r="B236" s="18"/>
    </row>
    <row r="237" spans="2:2">
      <c r="B237" s="18"/>
    </row>
    <row r="238" spans="2:2">
      <c r="B238" s="18"/>
    </row>
    <row r="239" spans="2:2">
      <c r="B239" s="18"/>
    </row>
    <row r="240" spans="2:2">
      <c r="B240" s="18"/>
    </row>
    <row r="241" spans="2:2">
      <c r="B241" s="18"/>
    </row>
    <row r="242" spans="2:2">
      <c r="B242" s="18"/>
    </row>
    <row r="243" spans="2:2">
      <c r="B243" s="18"/>
    </row>
    <row r="244" spans="2:2">
      <c r="B244" s="18"/>
    </row>
    <row r="245" spans="2:2">
      <c r="B245" s="18"/>
    </row>
    <row r="246" spans="2:2">
      <c r="B246" s="18"/>
    </row>
    <row r="247" spans="2:2">
      <c r="B247" s="18"/>
    </row>
    <row r="248" spans="2:2">
      <c r="B248" s="18"/>
    </row>
    <row r="249" spans="2:2">
      <c r="B249" s="18"/>
    </row>
    <row r="250" spans="2:2">
      <c r="B250" s="18"/>
    </row>
    <row r="251" spans="2:2">
      <c r="B251" s="18"/>
    </row>
    <row r="252" spans="2:2">
      <c r="B252" s="18"/>
    </row>
    <row r="253" spans="2:2">
      <c r="B253" s="18"/>
    </row>
    <row r="254" spans="2:2">
      <c r="B254" s="18"/>
    </row>
    <row r="255" spans="2:2">
      <c r="B255" s="18"/>
    </row>
    <row r="256" spans="2:2">
      <c r="B256" s="18"/>
    </row>
    <row r="257" spans="2:2">
      <c r="B257" s="18"/>
    </row>
    <row r="258" spans="2:2">
      <c r="B258" s="18"/>
    </row>
    <row r="259" spans="2:2">
      <c r="B259" s="18"/>
    </row>
    <row r="260" spans="2:2">
      <c r="B260" s="18"/>
    </row>
    <row r="261" spans="2:2">
      <c r="B261" s="18"/>
    </row>
    <row r="262" spans="2:2">
      <c r="B262" s="18"/>
    </row>
    <row r="263" spans="2:2">
      <c r="B263" s="18"/>
    </row>
    <row r="264" spans="2:2">
      <c r="B264" s="18"/>
    </row>
    <row r="265" spans="2:2">
      <c r="B265" s="18"/>
    </row>
    <row r="266" spans="2:2">
      <c r="B266" s="18"/>
    </row>
    <row r="267" spans="2:2">
      <c r="B267" s="18"/>
    </row>
    <row r="268" spans="2:2">
      <c r="B268" s="18"/>
    </row>
    <row r="269" spans="2:2">
      <c r="B269" s="18"/>
    </row>
    <row r="270" spans="2:2">
      <c r="B270" s="18"/>
    </row>
    <row r="271" spans="2:2">
      <c r="B271" s="18"/>
    </row>
    <row r="272" spans="2:2">
      <c r="B272" s="18"/>
    </row>
    <row r="273" spans="2:2">
      <c r="B273" s="18"/>
    </row>
    <row r="274" spans="2:2">
      <c r="B274" s="18"/>
    </row>
    <row r="275" spans="2:2">
      <c r="B275" s="18"/>
    </row>
    <row r="276" spans="2:2">
      <c r="B276" s="18"/>
    </row>
    <row r="277" spans="2:2">
      <c r="B277" s="18"/>
    </row>
    <row r="278" spans="2:2">
      <c r="B278" s="18"/>
    </row>
    <row r="279" spans="2:2">
      <c r="B279" s="18"/>
    </row>
    <row r="280" spans="2:2">
      <c r="B280" s="18"/>
    </row>
    <row r="281" spans="2:2">
      <c r="B281" s="18"/>
    </row>
    <row r="282" spans="2:2">
      <c r="B282" s="18"/>
    </row>
    <row r="283" spans="2:2">
      <c r="B283" s="18"/>
    </row>
    <row r="284" spans="2:2">
      <c r="B284" s="18"/>
    </row>
    <row r="285" spans="2:2">
      <c r="B285" s="18"/>
    </row>
    <row r="286" spans="2:2">
      <c r="B286" s="18"/>
    </row>
    <row r="287" spans="2:2">
      <c r="B287" s="18"/>
    </row>
    <row r="288" spans="2:2">
      <c r="B288" s="18"/>
    </row>
    <row r="289" spans="2:2">
      <c r="B289" s="18"/>
    </row>
    <row r="290" spans="2:2">
      <c r="B290" s="18"/>
    </row>
    <row r="291" spans="2:2">
      <c r="B291" s="18"/>
    </row>
    <row r="292" spans="2:2">
      <c r="B292" s="18"/>
    </row>
    <row r="293" spans="2:2">
      <c r="B293" s="18"/>
    </row>
    <row r="294" spans="2:2">
      <c r="B294" s="18"/>
    </row>
    <row r="295" spans="2:2">
      <c r="B295" s="18"/>
    </row>
    <row r="296" spans="2:2">
      <c r="B296" s="18"/>
    </row>
    <row r="297" spans="2:2">
      <c r="B297" s="18"/>
    </row>
    <row r="298" spans="2:2">
      <c r="B298" s="18"/>
    </row>
    <row r="299" spans="2:2">
      <c r="B299" s="18"/>
    </row>
    <row r="300" spans="2:2">
      <c r="B300" s="18"/>
    </row>
    <row r="301" spans="2:2">
      <c r="B301" s="18"/>
    </row>
    <row r="302" spans="2:2">
      <c r="B302" s="18"/>
    </row>
    <row r="303" spans="2:2">
      <c r="B303" s="18"/>
    </row>
    <row r="304" spans="2:2">
      <c r="B304" s="18"/>
    </row>
    <row r="305" spans="2:2">
      <c r="B305" s="18"/>
    </row>
    <row r="306" spans="2:2">
      <c r="B306" s="18"/>
    </row>
    <row r="307" spans="2:2">
      <c r="B307" s="18"/>
    </row>
    <row r="308" spans="2:2">
      <c r="B308" s="18"/>
    </row>
    <row r="309" spans="2:2">
      <c r="B309" s="18"/>
    </row>
    <row r="310" spans="2:2">
      <c r="B310" s="18"/>
    </row>
    <row r="311" spans="2:2">
      <c r="B311" s="18"/>
    </row>
    <row r="312" spans="2:2">
      <c r="B312" s="18"/>
    </row>
    <row r="313" spans="2:2">
      <c r="B313" s="18"/>
    </row>
    <row r="314" spans="2:2">
      <c r="B314" s="18"/>
    </row>
    <row r="315" spans="2:2">
      <c r="B315" s="18"/>
    </row>
    <row r="316" spans="2:2">
      <c r="B316" s="18"/>
    </row>
    <row r="317" spans="2:2">
      <c r="B317" s="18"/>
    </row>
    <row r="318" spans="2:2">
      <c r="B318" s="18"/>
    </row>
    <row r="319" spans="2:2">
      <c r="B319" s="18"/>
    </row>
    <row r="320" spans="2:2">
      <c r="B320" s="18"/>
    </row>
    <row r="321" spans="2:2">
      <c r="B321" s="18"/>
    </row>
    <row r="322" spans="2:2">
      <c r="B322" s="18"/>
    </row>
    <row r="323" spans="2:2">
      <c r="B323" s="18"/>
    </row>
    <row r="324" spans="2:2">
      <c r="B324" s="18"/>
    </row>
    <row r="325" spans="2:2">
      <c r="B325" s="18"/>
    </row>
    <row r="326" spans="2:2">
      <c r="B326" s="18"/>
    </row>
    <row r="327" spans="2:2">
      <c r="B327" s="18"/>
    </row>
    <row r="328" spans="2:2">
      <c r="B328" s="18"/>
    </row>
    <row r="329" spans="2:2">
      <c r="B329" s="18"/>
    </row>
    <row r="330" spans="2:2">
      <c r="B330" s="18"/>
    </row>
    <row r="331" spans="2:2">
      <c r="B331" s="18"/>
    </row>
    <row r="332" spans="2:2">
      <c r="B332" s="18"/>
    </row>
    <row r="333" spans="2:2">
      <c r="B333" s="18"/>
    </row>
    <row r="334" spans="2:2">
      <c r="B334" s="18"/>
    </row>
    <row r="335" spans="2:2">
      <c r="B335" s="18"/>
    </row>
    <row r="336" spans="2:2">
      <c r="B336" s="18"/>
    </row>
    <row r="337" spans="2:2">
      <c r="B337" s="18"/>
    </row>
    <row r="338" spans="2:2">
      <c r="B338" s="18"/>
    </row>
    <row r="339" spans="2:2">
      <c r="B339" s="18"/>
    </row>
    <row r="340" spans="2:2">
      <c r="B340" s="18"/>
    </row>
    <row r="341" spans="2:2">
      <c r="B341" s="18"/>
    </row>
    <row r="342" spans="2:2">
      <c r="B342" s="18"/>
    </row>
    <row r="343" spans="2:2">
      <c r="B343" s="18"/>
    </row>
    <row r="344" spans="2:2">
      <c r="B344" s="18"/>
    </row>
    <row r="345" spans="2:2">
      <c r="B345" s="18"/>
    </row>
    <row r="346" spans="2:2">
      <c r="B346" s="18"/>
    </row>
    <row r="347" spans="2:2">
      <c r="B347" s="18"/>
    </row>
    <row r="348" spans="2:2">
      <c r="B348" s="18"/>
    </row>
    <row r="349" spans="2:2">
      <c r="B349" s="18"/>
    </row>
    <row r="350" spans="2:2">
      <c r="B350" s="18"/>
    </row>
    <row r="351" spans="2:2">
      <c r="B351" s="18"/>
    </row>
    <row r="352" spans="2:2">
      <c r="B352" s="18"/>
    </row>
    <row r="353" spans="2:2">
      <c r="B353" s="18"/>
    </row>
    <row r="354" spans="2:2">
      <c r="B354" s="18"/>
    </row>
    <row r="355" spans="2:2">
      <c r="B355" s="18"/>
    </row>
    <row r="356" spans="2:2">
      <c r="B356" s="18"/>
    </row>
    <row r="357" spans="2:2">
      <c r="B357" s="18"/>
    </row>
    <row r="358" spans="2:2">
      <c r="B358" s="18"/>
    </row>
    <row r="359" spans="2:2">
      <c r="B359" s="18"/>
    </row>
    <row r="360" spans="2:2">
      <c r="B360" s="18"/>
    </row>
    <row r="361" spans="2:2">
      <c r="B361" s="18"/>
    </row>
    <row r="362" spans="2:2">
      <c r="B362" s="18"/>
    </row>
    <row r="363" spans="2:2">
      <c r="B363" s="18"/>
    </row>
    <row r="364" spans="2:2">
      <c r="B364" s="18"/>
    </row>
    <row r="365" spans="2:2">
      <c r="B365" s="18"/>
    </row>
    <row r="366" spans="2:2">
      <c r="B366" s="18"/>
    </row>
    <row r="367" spans="2:2">
      <c r="B367" s="18"/>
    </row>
    <row r="368" spans="2:2">
      <c r="B368" s="18"/>
    </row>
    <row r="369" spans="2:2">
      <c r="B369" s="18"/>
    </row>
    <row r="370" spans="2:2">
      <c r="B370" s="18"/>
    </row>
    <row r="371" spans="2:2">
      <c r="B371" s="18"/>
    </row>
    <row r="372" spans="2:2">
      <c r="B372" s="18"/>
    </row>
    <row r="373" spans="2:2">
      <c r="B373" s="18"/>
    </row>
    <row r="374" spans="2:2">
      <c r="B374" s="18"/>
    </row>
    <row r="375" spans="2:2">
      <c r="B375" s="18"/>
    </row>
    <row r="376" spans="2:2">
      <c r="B376" s="18"/>
    </row>
    <row r="377" spans="2:2">
      <c r="B377" s="18"/>
    </row>
    <row r="378" spans="2:2">
      <c r="B378" s="18"/>
    </row>
    <row r="379" spans="2:2">
      <c r="B379" s="18"/>
    </row>
    <row r="380" spans="2:2">
      <c r="B380" s="18"/>
    </row>
    <row r="381" spans="2:2">
      <c r="B381" s="18"/>
    </row>
    <row r="382" spans="2:2">
      <c r="B382" s="18"/>
    </row>
    <row r="383" spans="2:2">
      <c r="B383" s="18"/>
    </row>
    <row r="384" spans="2:2">
      <c r="B384" s="18"/>
    </row>
    <row r="385" spans="2:2">
      <c r="B385" s="18"/>
    </row>
    <row r="386" spans="2:2">
      <c r="B386" s="18"/>
    </row>
    <row r="387" spans="2:2">
      <c r="B387" s="18"/>
    </row>
    <row r="388" spans="2:2">
      <c r="B388" s="18"/>
    </row>
    <row r="389" spans="2:2">
      <c r="B389" s="18"/>
    </row>
    <row r="390" spans="2:2">
      <c r="B390" s="18"/>
    </row>
    <row r="391" spans="2:2">
      <c r="B391" s="18"/>
    </row>
    <row r="392" spans="2:2">
      <c r="B392" s="18"/>
    </row>
    <row r="393" spans="2:2">
      <c r="B393" s="18"/>
    </row>
    <row r="394" spans="2:2">
      <c r="B394" s="18"/>
    </row>
    <row r="395" spans="2:2">
      <c r="B395" s="18"/>
    </row>
    <row r="396" spans="2:2">
      <c r="B396" s="18"/>
    </row>
    <row r="397" spans="2:2">
      <c r="B397" s="18"/>
    </row>
    <row r="398" spans="2:2">
      <c r="B398" s="18"/>
    </row>
    <row r="399" spans="2:2">
      <c r="B399" s="18"/>
    </row>
    <row r="400" spans="2:2">
      <c r="B400" s="18"/>
    </row>
    <row r="401" spans="2:2">
      <c r="B401" s="18"/>
    </row>
    <row r="402" spans="2:2">
      <c r="B402" s="18"/>
    </row>
    <row r="403" spans="2:2">
      <c r="B403" s="18"/>
    </row>
    <row r="404" spans="2:2">
      <c r="B404" s="18"/>
    </row>
    <row r="405" spans="2:2">
      <c r="B405" s="18"/>
    </row>
    <row r="406" spans="2:2">
      <c r="B406" s="18"/>
    </row>
    <row r="407" spans="2:2">
      <c r="B407" s="18"/>
    </row>
    <row r="408" spans="2:2">
      <c r="B408" s="18"/>
    </row>
    <row r="409" spans="2:2">
      <c r="B409" s="18"/>
    </row>
    <row r="410" spans="2:2">
      <c r="B410" s="18"/>
    </row>
    <row r="411" spans="2:2">
      <c r="B411" s="18"/>
    </row>
    <row r="412" spans="2:2">
      <c r="B412" s="18"/>
    </row>
    <row r="413" spans="2:2">
      <c r="B413" s="18"/>
    </row>
    <row r="414" spans="2:2">
      <c r="B414" s="18"/>
    </row>
    <row r="415" spans="2:2">
      <c r="B415" s="18"/>
    </row>
    <row r="416" spans="2:2">
      <c r="B416" s="18"/>
    </row>
    <row r="417" spans="2:2">
      <c r="B417" s="18"/>
    </row>
    <row r="418" spans="2:2">
      <c r="B418" s="18"/>
    </row>
    <row r="419" spans="2:2">
      <c r="B419" s="18"/>
    </row>
    <row r="420" spans="2:2">
      <c r="B420" s="18"/>
    </row>
    <row r="421" spans="2:2">
      <c r="B421" s="18"/>
    </row>
    <row r="422" spans="2:2">
      <c r="B422" s="18"/>
    </row>
    <row r="423" spans="2:2">
      <c r="B423" s="18"/>
    </row>
    <row r="424" spans="2:2">
      <c r="B424" s="18"/>
    </row>
    <row r="425" spans="2:2">
      <c r="B425" s="18"/>
    </row>
    <row r="426" spans="2:2">
      <c r="B426" s="18"/>
    </row>
    <row r="427" spans="2:2">
      <c r="B427" s="18"/>
    </row>
    <row r="428" spans="2:2">
      <c r="B428" s="18"/>
    </row>
    <row r="429" spans="2:2">
      <c r="B429" s="18"/>
    </row>
    <row r="430" spans="2:2">
      <c r="B430" s="18"/>
    </row>
    <row r="431" spans="2:2">
      <c r="B431" s="18"/>
    </row>
    <row r="432" spans="2:2">
      <c r="B432" s="18"/>
    </row>
    <row r="433" spans="2:2">
      <c r="B433" s="18"/>
    </row>
    <row r="434" spans="2:2">
      <c r="B434" s="18"/>
    </row>
    <row r="435" spans="2:2">
      <c r="B435" s="18"/>
    </row>
    <row r="436" spans="2:2">
      <c r="B436" s="18"/>
    </row>
    <row r="437" spans="2:2">
      <c r="B437" s="18"/>
    </row>
    <row r="438" spans="2:2">
      <c r="B438" s="18"/>
    </row>
    <row r="439" spans="2:2">
      <c r="B439" s="18"/>
    </row>
    <row r="440" spans="2:2">
      <c r="B440" s="18"/>
    </row>
    <row r="441" spans="2:2">
      <c r="B441" s="18"/>
    </row>
    <row r="442" spans="2:2">
      <c r="B442" s="18"/>
    </row>
    <row r="443" spans="2:2">
      <c r="B443" s="18"/>
    </row>
    <row r="444" spans="2:2">
      <c r="B444" s="18"/>
    </row>
    <row r="445" spans="2:2">
      <c r="B445" s="18"/>
    </row>
    <row r="446" spans="2:2">
      <c r="B446" s="18"/>
    </row>
    <row r="447" spans="2:2">
      <c r="B447" s="18"/>
    </row>
    <row r="448" spans="2:2">
      <c r="B448" s="18"/>
    </row>
    <row r="449" spans="2:2">
      <c r="B449" s="18"/>
    </row>
    <row r="450" spans="2:2">
      <c r="B450" s="18"/>
    </row>
    <row r="451" spans="2:2">
      <c r="B451" s="18"/>
    </row>
    <row r="452" spans="2:2">
      <c r="B452" s="18"/>
    </row>
    <row r="453" spans="2:2">
      <c r="B453" s="18"/>
    </row>
    <row r="454" spans="2:2">
      <c r="B454" s="18"/>
    </row>
    <row r="455" spans="2:2">
      <c r="B455" s="18"/>
    </row>
    <row r="456" spans="2:2">
      <c r="B456" s="18"/>
    </row>
    <row r="457" spans="2:2">
      <c r="B457" s="18"/>
    </row>
    <row r="458" spans="2:2">
      <c r="B458" s="18"/>
    </row>
    <row r="459" spans="2:2">
      <c r="B459" s="18"/>
    </row>
    <row r="460" spans="2:2">
      <c r="B460" s="18"/>
    </row>
    <row r="461" spans="2:2">
      <c r="B461" s="18"/>
    </row>
    <row r="462" spans="2:2">
      <c r="B462" s="18"/>
    </row>
    <row r="463" spans="2:2">
      <c r="B463" s="18"/>
    </row>
    <row r="464" spans="2:2">
      <c r="B464" s="18"/>
    </row>
    <row r="465" spans="2:2">
      <c r="B465" s="18"/>
    </row>
    <row r="466" spans="2:2">
      <c r="B466" s="18"/>
    </row>
    <row r="467" spans="2:2">
      <c r="B467" s="18"/>
    </row>
    <row r="468" spans="2:2">
      <c r="B468" s="18"/>
    </row>
    <row r="469" spans="2:2">
      <c r="B469" s="18"/>
    </row>
    <row r="470" spans="2:2">
      <c r="B470" s="18"/>
    </row>
    <row r="471" spans="2:2">
      <c r="B471" s="18"/>
    </row>
    <row r="472" spans="2:2">
      <c r="B472" s="18"/>
    </row>
    <row r="473" spans="2:2">
      <c r="B473" s="18"/>
    </row>
    <row r="474" spans="2:2">
      <c r="B474" s="18"/>
    </row>
    <row r="475" spans="2:2">
      <c r="B475" s="18"/>
    </row>
    <row r="476" spans="2:2">
      <c r="B476" s="18"/>
    </row>
    <row r="477" spans="2:2">
      <c r="B477" s="18"/>
    </row>
    <row r="478" spans="2:2">
      <c r="B478" s="18"/>
    </row>
    <row r="479" spans="2:2">
      <c r="B479" s="18"/>
    </row>
    <row r="480" spans="2:2">
      <c r="B480" s="18"/>
    </row>
    <row r="481" spans="2:2">
      <c r="B481" s="18"/>
    </row>
    <row r="482" spans="2:2">
      <c r="B482" s="18"/>
    </row>
    <row r="483" spans="2:2">
      <c r="B483" s="18"/>
    </row>
    <row r="484" spans="2:2">
      <c r="B484" s="18"/>
    </row>
    <row r="485" spans="2:2">
      <c r="B485" s="18"/>
    </row>
    <row r="486" spans="2:2">
      <c r="B486" s="18"/>
    </row>
    <row r="487" spans="2:2">
      <c r="B487" s="18"/>
    </row>
    <row r="488" spans="2:2">
      <c r="B488" s="18"/>
    </row>
    <row r="489" spans="2:2">
      <c r="B489" s="18"/>
    </row>
    <row r="490" spans="2:2">
      <c r="B490" s="18"/>
    </row>
    <row r="491" spans="2:2">
      <c r="B491" s="18"/>
    </row>
    <row r="492" spans="2:2">
      <c r="B492" s="18"/>
    </row>
    <row r="493" spans="2:2">
      <c r="B493" s="18"/>
    </row>
    <row r="494" spans="2:2">
      <c r="B494" s="18"/>
    </row>
    <row r="495" spans="2:2">
      <c r="B495" s="18"/>
    </row>
    <row r="496" spans="2:2">
      <c r="B496" s="18"/>
    </row>
    <row r="497" spans="2:2">
      <c r="B497" s="18"/>
    </row>
    <row r="498" spans="2:2">
      <c r="B498" s="18"/>
    </row>
    <row r="499" spans="2:2">
      <c r="B499" s="18"/>
    </row>
    <row r="500" spans="2:2">
      <c r="B500" s="18"/>
    </row>
    <row r="501" spans="2:2">
      <c r="B501" s="18"/>
    </row>
    <row r="502" spans="2:2">
      <c r="B502" s="18"/>
    </row>
    <row r="503" spans="2:2">
      <c r="B503" s="18"/>
    </row>
    <row r="504" spans="2:2">
      <c r="B504" s="18"/>
    </row>
    <row r="505" spans="2:2">
      <c r="B505" s="18"/>
    </row>
    <row r="506" spans="2:2">
      <c r="B506" s="18"/>
    </row>
    <row r="507" spans="2:2">
      <c r="B507" s="18"/>
    </row>
    <row r="508" spans="2:2">
      <c r="B508" s="18"/>
    </row>
    <row r="509" spans="2:2">
      <c r="B509" s="18"/>
    </row>
    <row r="510" spans="2:2">
      <c r="B510" s="18"/>
    </row>
    <row r="511" spans="2:2">
      <c r="B511" s="18"/>
    </row>
    <row r="512" spans="2:2">
      <c r="B512" s="18"/>
    </row>
    <row r="513" spans="2:2">
      <c r="B513" s="18"/>
    </row>
    <row r="514" spans="2:2">
      <c r="B514" s="18"/>
    </row>
    <row r="515" spans="2:2">
      <c r="B515" s="18"/>
    </row>
    <row r="516" spans="2:2">
      <c r="B516" s="18"/>
    </row>
    <row r="517" spans="2:2">
      <c r="B517" s="18"/>
    </row>
    <row r="518" spans="2:2">
      <c r="B518" s="18"/>
    </row>
    <row r="519" spans="2:2">
      <c r="B519" s="18"/>
    </row>
    <row r="520" spans="2:2">
      <c r="B520" s="18"/>
    </row>
    <row r="521" spans="2:2">
      <c r="B521" s="18"/>
    </row>
    <row r="522" spans="2:2">
      <c r="B522" s="18"/>
    </row>
    <row r="523" spans="2:2">
      <c r="B523" s="18"/>
    </row>
    <row r="524" spans="2:2">
      <c r="B524" s="18"/>
    </row>
    <row r="525" spans="2:2">
      <c r="B525" s="18"/>
    </row>
    <row r="526" spans="2:2">
      <c r="B526" s="18"/>
    </row>
    <row r="527" spans="2:2">
      <c r="B527" s="18"/>
    </row>
    <row r="528" spans="2:2">
      <c r="B528" s="18"/>
    </row>
    <row r="529" spans="2:2">
      <c r="B529" s="18"/>
    </row>
    <row r="530" spans="2:2">
      <c r="B530" s="18"/>
    </row>
    <row r="531" spans="2:2">
      <c r="B531" s="18"/>
    </row>
    <row r="532" spans="2:2">
      <c r="B532" s="18"/>
    </row>
    <row r="533" spans="2:2">
      <c r="B533" s="18"/>
    </row>
    <row r="534" spans="2:2">
      <c r="B534" s="18"/>
    </row>
    <row r="535" spans="2:2">
      <c r="B535" s="18"/>
    </row>
    <row r="536" spans="2:2">
      <c r="B536" s="18"/>
    </row>
    <row r="537" spans="2:2">
      <c r="B537" s="18"/>
    </row>
    <row r="538" spans="2:2">
      <c r="B538" s="18"/>
    </row>
    <row r="539" spans="2:2">
      <c r="B539" s="18"/>
    </row>
    <row r="540" spans="2:2">
      <c r="B540" s="18"/>
    </row>
    <row r="541" spans="2:2">
      <c r="B541" s="18"/>
    </row>
    <row r="542" spans="2:2">
      <c r="B542" s="18"/>
    </row>
    <row r="543" spans="2:2">
      <c r="B543" s="18"/>
    </row>
    <row r="544" spans="2:2">
      <c r="B544" s="18"/>
    </row>
    <row r="545" spans="2:2">
      <c r="B545" s="18"/>
    </row>
    <row r="546" spans="2:2">
      <c r="B546" s="18"/>
    </row>
    <row r="547" spans="2:2">
      <c r="B547" s="18"/>
    </row>
    <row r="548" spans="2:2">
      <c r="B548" s="18"/>
    </row>
    <row r="549" spans="2:2">
      <c r="B549" s="18"/>
    </row>
    <row r="550" spans="2:2">
      <c r="B550" s="18"/>
    </row>
    <row r="551" spans="2:2">
      <c r="B551" s="18"/>
    </row>
    <row r="552" spans="2:2">
      <c r="B552" s="18"/>
    </row>
    <row r="553" spans="2:2">
      <c r="B553" s="18"/>
    </row>
    <row r="554" spans="2:2">
      <c r="B554" s="18"/>
    </row>
    <row r="555" spans="2:2">
      <c r="B555" s="18"/>
    </row>
    <row r="556" spans="2:2">
      <c r="B556" s="18"/>
    </row>
    <row r="557" spans="2:2">
      <c r="B557" s="18"/>
    </row>
    <row r="558" spans="2:2">
      <c r="B558" s="18"/>
    </row>
    <row r="559" spans="2:2">
      <c r="B559" s="18"/>
    </row>
    <row r="560" spans="2:2">
      <c r="B560" s="18"/>
    </row>
    <row r="561" spans="2:2">
      <c r="B561" s="18"/>
    </row>
    <row r="562" spans="2:2">
      <c r="B562" s="18"/>
    </row>
    <row r="563" spans="2:2">
      <c r="B563" s="18"/>
    </row>
    <row r="564" spans="2:2">
      <c r="B564" s="18"/>
    </row>
    <row r="565" spans="2:2">
      <c r="B565" s="18"/>
    </row>
    <row r="566" spans="2:2">
      <c r="B566" s="18"/>
    </row>
    <row r="567" spans="2:2">
      <c r="B567" s="18"/>
    </row>
    <row r="568" spans="2:2">
      <c r="B568" s="18"/>
    </row>
    <row r="569" spans="2:2">
      <c r="B569" s="18"/>
    </row>
    <row r="570" spans="2:2">
      <c r="B570" s="18"/>
    </row>
    <row r="571" spans="2:2">
      <c r="B571" s="18"/>
    </row>
    <row r="572" spans="2:2">
      <c r="B572" s="18"/>
    </row>
    <row r="573" spans="2:2">
      <c r="B573" s="18"/>
    </row>
    <row r="574" spans="2:2">
      <c r="B574" s="18"/>
    </row>
    <row r="575" spans="2:2">
      <c r="B575" s="18"/>
    </row>
    <row r="576" spans="2:2">
      <c r="B576" s="18"/>
    </row>
    <row r="577" spans="2:2">
      <c r="B577" s="18"/>
    </row>
    <row r="578" spans="2:2">
      <c r="B578" s="18"/>
    </row>
    <row r="579" spans="2:2">
      <c r="B579" s="18"/>
    </row>
    <row r="580" spans="2:2">
      <c r="B580" s="18"/>
    </row>
    <row r="581" spans="2:2">
      <c r="B581" s="18"/>
    </row>
    <row r="582" spans="2:2">
      <c r="B582" s="18"/>
    </row>
    <row r="583" spans="2:2">
      <c r="B583" s="18"/>
    </row>
    <row r="584" spans="2:2">
      <c r="B584" s="18"/>
    </row>
    <row r="585" spans="2:2">
      <c r="B585" s="18"/>
    </row>
    <row r="586" spans="2:2">
      <c r="B586" s="18"/>
    </row>
    <row r="587" spans="2:2">
      <c r="B587" s="18"/>
    </row>
    <row r="588" spans="2:2">
      <c r="B588" s="18"/>
    </row>
    <row r="589" spans="2:2">
      <c r="B589" s="18"/>
    </row>
    <row r="590" spans="2:2">
      <c r="B590" s="18"/>
    </row>
    <row r="591" spans="2:2">
      <c r="B591" s="18"/>
    </row>
    <row r="592" spans="2:2">
      <c r="B592" s="18"/>
    </row>
    <row r="593" spans="2:2">
      <c r="B593" s="18"/>
    </row>
    <row r="594" spans="2:2">
      <c r="B594" s="18"/>
    </row>
    <row r="595" spans="2:2">
      <c r="B595" s="18"/>
    </row>
    <row r="596" spans="2:2">
      <c r="B596" s="18"/>
    </row>
    <row r="597" spans="2:2">
      <c r="B597" s="18"/>
    </row>
    <row r="598" spans="2:2">
      <c r="B598" s="18"/>
    </row>
    <row r="599" spans="2:2">
      <c r="B599" s="18"/>
    </row>
    <row r="600" spans="2:2">
      <c r="B600" s="18"/>
    </row>
    <row r="601" spans="2:2">
      <c r="B601" s="18"/>
    </row>
    <row r="602" spans="2:2">
      <c r="B602" s="18"/>
    </row>
    <row r="603" spans="2:2">
      <c r="B603" s="18"/>
    </row>
    <row r="604" spans="2:2">
      <c r="B604" s="18"/>
    </row>
    <row r="605" spans="2:2">
      <c r="B605" s="18"/>
    </row>
    <row r="606" spans="2:2">
      <c r="B606" s="18"/>
    </row>
    <row r="607" spans="2:2">
      <c r="B607" s="18"/>
    </row>
    <row r="608" spans="2:2">
      <c r="B608" s="18"/>
    </row>
    <row r="609" spans="2:2">
      <c r="B609" s="18"/>
    </row>
    <row r="610" spans="2:2">
      <c r="B610" s="18"/>
    </row>
    <row r="611" spans="2:2">
      <c r="B611" s="18"/>
    </row>
    <row r="612" spans="2:2">
      <c r="B612" s="18"/>
    </row>
    <row r="613" spans="2:2">
      <c r="B613" s="18"/>
    </row>
    <row r="614" spans="2:2">
      <c r="B614" s="18"/>
    </row>
    <row r="615" spans="2:2">
      <c r="B615" s="18"/>
    </row>
    <row r="616" spans="2:2">
      <c r="B616" s="18"/>
    </row>
    <row r="617" spans="2:2">
      <c r="B617" s="18"/>
    </row>
    <row r="618" spans="2:2">
      <c r="B618" s="18"/>
    </row>
    <row r="619" spans="2:2">
      <c r="B619" s="18"/>
    </row>
    <row r="620" spans="2:2">
      <c r="B620" s="18"/>
    </row>
    <row r="621" spans="2:2">
      <c r="B621" s="18"/>
    </row>
    <row r="622" spans="2:2">
      <c r="B622" s="18"/>
    </row>
    <row r="623" spans="2:2">
      <c r="B623" s="18"/>
    </row>
    <row r="624" spans="2:2">
      <c r="B624" s="18"/>
    </row>
    <row r="625" spans="2:2">
      <c r="B625" s="18"/>
    </row>
    <row r="626" spans="2:2">
      <c r="B626" s="18"/>
    </row>
    <row r="627" spans="2:2">
      <c r="B627" s="18"/>
    </row>
    <row r="628" spans="2:2">
      <c r="B628" s="18"/>
    </row>
    <row r="629" spans="2:2">
      <c r="B629" s="18"/>
    </row>
    <row r="630" spans="2:2">
      <c r="B630" s="18"/>
    </row>
    <row r="631" spans="2:2">
      <c r="B631" s="18"/>
    </row>
    <row r="632" spans="2:2">
      <c r="B632" s="18"/>
    </row>
    <row r="633" spans="2:2">
      <c r="B633" s="18"/>
    </row>
    <row r="634" spans="2:2">
      <c r="B634" s="18"/>
    </row>
    <row r="635" spans="2:2">
      <c r="B635" s="18"/>
    </row>
    <row r="636" spans="2:2">
      <c r="B636" s="18"/>
    </row>
    <row r="637" spans="2:2">
      <c r="B637" s="18"/>
    </row>
    <row r="638" spans="2:2">
      <c r="B638" s="18"/>
    </row>
    <row r="639" spans="2:2">
      <c r="B639" s="18"/>
    </row>
    <row r="640" spans="2:2">
      <c r="B640" s="18"/>
    </row>
    <row r="641" spans="2:2">
      <c r="B641" s="18"/>
    </row>
    <row r="642" spans="2:2">
      <c r="B642" s="18"/>
    </row>
    <row r="643" spans="2:2">
      <c r="B643" s="18"/>
    </row>
    <row r="644" spans="2:2">
      <c r="B644" s="18"/>
    </row>
    <row r="645" spans="2:2">
      <c r="B645" s="18"/>
    </row>
    <row r="646" spans="2:2">
      <c r="B646" s="18"/>
    </row>
    <row r="647" spans="2:2">
      <c r="B647" s="18"/>
    </row>
    <row r="648" spans="2:2">
      <c r="B648" s="18"/>
    </row>
    <row r="649" spans="2:2">
      <c r="B649" s="18"/>
    </row>
    <row r="650" spans="2:2">
      <c r="B650" s="18"/>
    </row>
    <row r="651" spans="2:2">
      <c r="B651" s="18"/>
    </row>
    <row r="652" spans="2:2">
      <c r="B652" s="18"/>
    </row>
    <row r="653" spans="2:2">
      <c r="B653" s="18"/>
    </row>
    <row r="654" spans="2:2">
      <c r="B654" s="18"/>
    </row>
    <row r="655" spans="2:2">
      <c r="B655" s="18"/>
    </row>
    <row r="656" spans="2:2">
      <c r="B656" s="18"/>
    </row>
    <row r="657" spans="2:2">
      <c r="B657" s="18"/>
    </row>
    <row r="658" spans="2:2">
      <c r="B658" s="18"/>
    </row>
    <row r="659" spans="2:2">
      <c r="B659" s="18"/>
    </row>
    <row r="660" spans="2:2">
      <c r="B660" s="18"/>
    </row>
    <row r="661" spans="2:2">
      <c r="B661" s="18"/>
    </row>
    <row r="662" spans="2:2">
      <c r="B662" s="18"/>
    </row>
    <row r="663" spans="2:2">
      <c r="B663" s="18"/>
    </row>
    <row r="664" spans="2:2">
      <c r="B664" s="18"/>
    </row>
    <row r="665" spans="2:2">
      <c r="B665" s="18"/>
    </row>
    <row r="666" spans="2:2">
      <c r="B666" s="18"/>
    </row>
    <row r="667" spans="2:2">
      <c r="B667" s="18"/>
    </row>
    <row r="668" spans="2:2">
      <c r="B668" s="18"/>
    </row>
    <row r="669" spans="2:2">
      <c r="B669" s="18"/>
    </row>
    <row r="670" spans="2:2">
      <c r="B670" s="18"/>
    </row>
    <row r="671" spans="2:2">
      <c r="B671" s="18"/>
    </row>
    <row r="672" spans="2:2">
      <c r="B672" s="18"/>
    </row>
    <row r="673" spans="2:2">
      <c r="B673" s="18"/>
    </row>
    <row r="674" spans="2:2">
      <c r="B674" s="18"/>
    </row>
    <row r="675" spans="2:2">
      <c r="B675" s="18"/>
    </row>
    <row r="676" spans="2:2">
      <c r="B676" s="18"/>
    </row>
    <row r="677" spans="2:2">
      <c r="B677" s="18"/>
    </row>
    <row r="678" spans="2:2">
      <c r="B678" s="18"/>
    </row>
    <row r="679" spans="2:2">
      <c r="B679" s="18"/>
    </row>
    <row r="680" spans="2:2">
      <c r="B680" s="18"/>
    </row>
    <row r="681" spans="2:2">
      <c r="B681" s="18"/>
    </row>
    <row r="682" spans="2:2">
      <c r="B682" s="18"/>
    </row>
    <row r="683" spans="2:2">
      <c r="B683" s="18"/>
    </row>
    <row r="684" spans="2:2">
      <c r="B684" s="18"/>
    </row>
    <row r="685" spans="2:2">
      <c r="B685" s="18"/>
    </row>
    <row r="686" spans="2:2">
      <c r="B686" s="18"/>
    </row>
    <row r="687" spans="2:2">
      <c r="B687" s="18"/>
    </row>
    <row r="688" spans="2:2">
      <c r="B688" s="18"/>
    </row>
    <row r="689" spans="2:2">
      <c r="B689" s="18"/>
    </row>
    <row r="690" spans="2:2">
      <c r="B690" s="18"/>
    </row>
    <row r="691" spans="2:2">
      <c r="B691" s="18"/>
    </row>
    <row r="692" spans="2:2">
      <c r="B692" s="18"/>
    </row>
    <row r="693" spans="2:2">
      <c r="B693" s="18"/>
    </row>
    <row r="694" spans="2:2">
      <c r="B694" s="18"/>
    </row>
    <row r="695" spans="2:2">
      <c r="B695" s="18"/>
    </row>
    <row r="696" spans="2:2">
      <c r="B696" s="18"/>
    </row>
    <row r="697" spans="2:2">
      <c r="B697" s="18"/>
    </row>
    <row r="698" spans="2:2">
      <c r="B698" s="18"/>
    </row>
    <row r="699" spans="2:2">
      <c r="B699" s="18"/>
    </row>
    <row r="700" spans="2:2">
      <c r="B700" s="18"/>
    </row>
    <row r="701" spans="2:2">
      <c r="B701" s="18"/>
    </row>
    <row r="702" spans="2:2">
      <c r="B702" s="18"/>
    </row>
    <row r="703" spans="2:2">
      <c r="B703" s="18"/>
    </row>
    <row r="704" spans="2:2">
      <c r="B704" s="18"/>
    </row>
    <row r="705" spans="2:2">
      <c r="B705" s="18"/>
    </row>
    <row r="706" spans="2:2">
      <c r="B706" s="18"/>
    </row>
    <row r="707" spans="2:2">
      <c r="B707" s="18"/>
    </row>
    <row r="708" spans="2:2">
      <c r="B708" s="18"/>
    </row>
    <row r="709" spans="2:2">
      <c r="B709" s="18"/>
    </row>
    <row r="710" spans="2:2">
      <c r="B710" s="18"/>
    </row>
    <row r="711" spans="2:2">
      <c r="B711" s="18"/>
    </row>
    <row r="712" spans="2:2">
      <c r="B712" s="18"/>
    </row>
    <row r="713" spans="2:2">
      <c r="B713" s="18"/>
    </row>
    <row r="714" spans="2:2">
      <c r="B714" s="18"/>
    </row>
    <row r="715" spans="2:2">
      <c r="B715" s="18"/>
    </row>
    <row r="716" spans="2:2">
      <c r="B716" s="18"/>
    </row>
    <row r="717" spans="2:2">
      <c r="B717" s="18"/>
    </row>
    <row r="718" spans="2:2">
      <c r="B718" s="18"/>
    </row>
    <row r="719" spans="2:2">
      <c r="B719" s="18"/>
    </row>
    <row r="720" spans="2:2">
      <c r="B720" s="18"/>
    </row>
    <row r="721" spans="2:2">
      <c r="B721" s="18"/>
    </row>
    <row r="722" spans="2:2">
      <c r="B722" s="18"/>
    </row>
    <row r="723" spans="2:2">
      <c r="B723" s="18"/>
    </row>
    <row r="724" spans="2:2">
      <c r="B724" s="18"/>
    </row>
    <row r="725" spans="2:2">
      <c r="B725" s="18"/>
    </row>
    <row r="726" spans="2:2">
      <c r="B726" s="18"/>
    </row>
    <row r="727" spans="2:2">
      <c r="B727" s="18"/>
    </row>
    <row r="728" spans="2:2">
      <c r="B728" s="18"/>
    </row>
    <row r="729" spans="2:2">
      <c r="B729" s="18"/>
    </row>
    <row r="730" spans="2:2">
      <c r="B730" s="18"/>
    </row>
    <row r="731" spans="2:2">
      <c r="B731" s="18"/>
    </row>
    <row r="732" spans="2:2">
      <c r="B732" s="18"/>
    </row>
    <row r="733" spans="2:2">
      <c r="B733" s="18"/>
    </row>
    <row r="734" spans="2:2">
      <c r="B734" s="18"/>
    </row>
    <row r="735" spans="2:2">
      <c r="B735" s="18"/>
    </row>
    <row r="736" spans="2:2">
      <c r="B736" s="18"/>
    </row>
    <row r="737" spans="2:2">
      <c r="B737" s="18"/>
    </row>
    <row r="738" spans="2:2">
      <c r="B738" s="18"/>
    </row>
    <row r="739" spans="2:2">
      <c r="B739" s="18"/>
    </row>
    <row r="740" spans="2:2">
      <c r="B740" s="18"/>
    </row>
    <row r="741" spans="2:2">
      <c r="B741" s="18"/>
    </row>
    <row r="742" spans="2:2">
      <c r="B742" s="18"/>
    </row>
    <row r="743" spans="2:2">
      <c r="B743" s="18"/>
    </row>
    <row r="744" spans="2:2">
      <c r="B744" s="18"/>
    </row>
    <row r="745" spans="2:2">
      <c r="B745" s="18"/>
    </row>
    <row r="746" spans="2:2">
      <c r="B746" s="18"/>
    </row>
    <row r="747" spans="2:2">
      <c r="B747" s="18"/>
    </row>
    <row r="748" spans="2:2">
      <c r="B748" s="18"/>
    </row>
    <row r="749" spans="2:2">
      <c r="B749" s="18"/>
    </row>
    <row r="750" spans="2:2">
      <c r="B750" s="18"/>
    </row>
    <row r="751" spans="2:2">
      <c r="B751" s="18"/>
    </row>
    <row r="752" spans="2:2">
      <c r="B752" s="18"/>
    </row>
    <row r="753" spans="2:2">
      <c r="B753" s="18"/>
    </row>
    <row r="754" spans="2:2">
      <c r="B754" s="18"/>
    </row>
    <row r="755" spans="2:2">
      <c r="B755" s="18"/>
    </row>
    <row r="756" spans="2:2">
      <c r="B756" s="18"/>
    </row>
    <row r="757" spans="2:2">
      <c r="B757" s="18"/>
    </row>
    <row r="758" spans="2:2">
      <c r="B758" s="18"/>
    </row>
    <row r="759" spans="2:2">
      <c r="B759" s="18"/>
    </row>
    <row r="760" spans="2:2">
      <c r="B760" s="18"/>
    </row>
    <row r="761" spans="2:2">
      <c r="B761" s="18"/>
    </row>
    <row r="762" spans="2:2">
      <c r="B762" s="18"/>
    </row>
    <row r="763" spans="2:2">
      <c r="B763" s="18"/>
    </row>
    <row r="764" spans="2:2">
      <c r="B764" s="18"/>
    </row>
    <row r="765" spans="2:2">
      <c r="B765" s="18"/>
    </row>
    <row r="766" spans="2:2">
      <c r="B766" s="18"/>
    </row>
    <row r="767" spans="2:2">
      <c r="B767" s="18"/>
    </row>
    <row r="768" spans="2:2">
      <c r="B768" s="18"/>
    </row>
    <row r="769" spans="2:2">
      <c r="B769" s="18"/>
    </row>
    <row r="770" spans="2:2">
      <c r="B770" s="18"/>
    </row>
    <row r="771" spans="2:2">
      <c r="B771" s="18"/>
    </row>
    <row r="772" spans="2:2">
      <c r="B772" s="18"/>
    </row>
    <row r="773" spans="2:2">
      <c r="B773" s="18"/>
    </row>
    <row r="774" spans="2:2">
      <c r="B774" s="18"/>
    </row>
    <row r="775" spans="2:2">
      <c r="B775" s="18"/>
    </row>
    <row r="776" spans="2:2">
      <c r="B776" s="18"/>
    </row>
    <row r="777" spans="2:2">
      <c r="B777" s="18"/>
    </row>
    <row r="778" spans="2:2">
      <c r="B778" s="18"/>
    </row>
    <row r="779" spans="2:2">
      <c r="B779" s="18"/>
    </row>
    <row r="780" spans="2:2">
      <c r="B780" s="18"/>
    </row>
    <row r="781" spans="2:2">
      <c r="B781" s="18"/>
    </row>
    <row r="782" spans="2:2">
      <c r="B782" s="18"/>
    </row>
    <row r="783" spans="2:2">
      <c r="B783" s="18"/>
    </row>
    <row r="784" spans="2:2">
      <c r="B784" s="18"/>
    </row>
    <row r="785" spans="2:2">
      <c r="B785" s="18"/>
    </row>
    <row r="786" spans="2:2">
      <c r="B786" s="18"/>
    </row>
    <row r="787" spans="2:2">
      <c r="B787" s="18"/>
    </row>
    <row r="788" spans="2:2">
      <c r="B788" s="18"/>
    </row>
    <row r="789" spans="2:2">
      <c r="B789" s="18"/>
    </row>
    <row r="790" spans="2:2">
      <c r="B790" s="18"/>
    </row>
    <row r="791" spans="2:2">
      <c r="B791" s="18"/>
    </row>
    <row r="792" spans="2:2">
      <c r="B792" s="18"/>
    </row>
    <row r="793" spans="2:2">
      <c r="B793" s="18"/>
    </row>
    <row r="794" spans="2:2">
      <c r="B794" s="18"/>
    </row>
    <row r="795" spans="2:2">
      <c r="B795" s="18"/>
    </row>
    <row r="796" spans="2:2">
      <c r="B796" s="18"/>
    </row>
    <row r="797" spans="2:2">
      <c r="B797" s="18"/>
    </row>
    <row r="798" spans="2:2">
      <c r="B798" s="18"/>
    </row>
    <row r="799" spans="2:2">
      <c r="B799" s="18"/>
    </row>
    <row r="800" spans="2:2">
      <c r="B800" s="18"/>
    </row>
    <row r="801" spans="2:2">
      <c r="B801" s="18"/>
    </row>
    <row r="802" spans="2:2">
      <c r="B802" s="18"/>
    </row>
    <row r="803" spans="2:2">
      <c r="B803" s="18"/>
    </row>
    <row r="804" spans="2:2">
      <c r="B804" s="18"/>
    </row>
    <row r="805" spans="2:2">
      <c r="B805" s="18"/>
    </row>
    <row r="806" spans="2:2">
      <c r="B806" s="18"/>
    </row>
    <row r="807" spans="2:2">
      <c r="B807" s="18"/>
    </row>
    <row r="808" spans="2:2">
      <c r="B808" s="18"/>
    </row>
    <row r="809" spans="2:2">
      <c r="B809" s="18"/>
    </row>
    <row r="810" spans="2:2">
      <c r="B810" s="18"/>
    </row>
    <row r="811" spans="2:2">
      <c r="B811" s="18"/>
    </row>
    <row r="812" spans="2:2">
      <c r="B812" s="18"/>
    </row>
    <row r="813" spans="2:2">
      <c r="B813" s="18"/>
    </row>
    <row r="814" spans="2:2">
      <c r="B814" s="18"/>
    </row>
    <row r="815" spans="2:2">
      <c r="B815" s="18"/>
    </row>
    <row r="816" spans="2:2">
      <c r="B816" s="18"/>
    </row>
    <row r="817" spans="2:2">
      <c r="B817" s="18"/>
    </row>
    <row r="818" spans="2:2">
      <c r="B818" s="18"/>
    </row>
    <row r="819" spans="2:2">
      <c r="B819" s="18"/>
    </row>
    <row r="820" spans="2:2">
      <c r="B820" s="18"/>
    </row>
    <row r="821" spans="2:2">
      <c r="B821" s="18"/>
    </row>
    <row r="822" spans="2:2">
      <c r="B822" s="18"/>
    </row>
    <row r="823" spans="2:2">
      <c r="B823" s="18"/>
    </row>
    <row r="824" spans="2:2">
      <c r="B824" s="18"/>
    </row>
    <row r="825" spans="2:2">
      <c r="B825" s="18"/>
    </row>
    <row r="826" spans="2:2">
      <c r="B826" s="18"/>
    </row>
    <row r="827" spans="2:2">
      <c r="B827" s="18"/>
    </row>
    <row r="828" spans="2:2">
      <c r="B828" s="18"/>
    </row>
    <row r="829" spans="2:2">
      <c r="B829" s="18"/>
    </row>
    <row r="830" spans="2:2">
      <c r="B830" s="18"/>
    </row>
    <row r="831" spans="2:2">
      <c r="B831" s="18"/>
    </row>
    <row r="832" spans="2:2">
      <c r="B832" s="18"/>
    </row>
    <row r="833" spans="2:2">
      <c r="B833" s="18"/>
    </row>
    <row r="834" spans="2:2">
      <c r="B834" s="18"/>
    </row>
    <row r="835" spans="2:2">
      <c r="B835" s="18"/>
    </row>
    <row r="836" spans="2:2">
      <c r="B836" s="18"/>
    </row>
    <row r="837" spans="2:2">
      <c r="B837" s="18"/>
    </row>
    <row r="838" spans="2:2">
      <c r="B838" s="18"/>
    </row>
    <row r="839" spans="2:2">
      <c r="B839" s="18"/>
    </row>
    <row r="840" spans="2:2">
      <c r="B840" s="18"/>
    </row>
    <row r="841" spans="2:2">
      <c r="B841" s="18"/>
    </row>
    <row r="842" spans="2:2">
      <c r="B842" s="18"/>
    </row>
    <row r="843" spans="2:2">
      <c r="B843" s="18"/>
    </row>
    <row r="844" spans="2:2">
      <c r="B844" s="18"/>
    </row>
    <row r="845" spans="2:2">
      <c r="B845" s="18"/>
    </row>
    <row r="846" spans="2:2">
      <c r="B846" s="18"/>
    </row>
    <row r="847" spans="2:2">
      <c r="B847" s="18"/>
    </row>
    <row r="848" spans="2:2">
      <c r="B848" s="18"/>
    </row>
    <row r="849" spans="2:2">
      <c r="B849" s="18"/>
    </row>
    <row r="850" spans="2:2">
      <c r="B850" s="18"/>
    </row>
    <row r="851" spans="2:2">
      <c r="B851" s="18"/>
    </row>
    <row r="852" spans="2:2">
      <c r="B852" s="18"/>
    </row>
    <row r="853" spans="2:2">
      <c r="B853" s="18"/>
    </row>
    <row r="854" spans="2:2">
      <c r="B854" s="18"/>
    </row>
    <row r="855" spans="2:2">
      <c r="B855" s="18"/>
    </row>
    <row r="856" spans="2:2">
      <c r="B856" s="18"/>
    </row>
    <row r="857" spans="2:2">
      <c r="B857" s="18"/>
    </row>
    <row r="858" spans="2:2">
      <c r="B858" s="18"/>
    </row>
    <row r="859" spans="2:2">
      <c r="B859" s="18"/>
    </row>
    <row r="860" spans="2:2">
      <c r="B860" s="18"/>
    </row>
    <row r="861" spans="2:2">
      <c r="B861" s="18"/>
    </row>
    <row r="862" spans="2:2">
      <c r="B862" s="18"/>
    </row>
    <row r="863" spans="2:2">
      <c r="B863" s="18"/>
    </row>
    <row r="864" spans="2:2">
      <c r="B864" s="18"/>
    </row>
    <row r="865" spans="2:2">
      <c r="B865" s="18"/>
    </row>
    <row r="866" spans="2:2">
      <c r="B866" s="18"/>
    </row>
    <row r="867" spans="2:2">
      <c r="B867" s="18"/>
    </row>
    <row r="868" spans="2:2">
      <c r="B868" s="18"/>
    </row>
    <row r="869" spans="2:2">
      <c r="B869" s="18"/>
    </row>
    <row r="870" spans="2:2">
      <c r="B870" s="18"/>
    </row>
    <row r="871" spans="2:2">
      <c r="B871" s="18"/>
    </row>
    <row r="872" spans="2:2">
      <c r="B872" s="18"/>
    </row>
    <row r="873" spans="2:2">
      <c r="B873" s="18"/>
    </row>
    <row r="874" spans="2:2">
      <c r="B874" s="18"/>
    </row>
    <row r="875" spans="2:2">
      <c r="B875" s="18"/>
    </row>
    <row r="876" spans="2:2">
      <c r="B876" s="18"/>
    </row>
    <row r="877" spans="2:2">
      <c r="B877" s="18"/>
    </row>
    <row r="878" spans="2:2">
      <c r="B878" s="18"/>
    </row>
    <row r="879" spans="2:2">
      <c r="B879" s="18"/>
    </row>
    <row r="880" spans="2:2">
      <c r="B880" s="18"/>
    </row>
    <row r="881" spans="2:2">
      <c r="B881" s="18"/>
    </row>
    <row r="882" spans="2:2">
      <c r="B882" s="18"/>
    </row>
    <row r="883" spans="2:2">
      <c r="B883" s="18"/>
    </row>
    <row r="884" spans="2:2">
      <c r="B884" s="18"/>
    </row>
    <row r="885" spans="2:2">
      <c r="B885" s="18"/>
    </row>
    <row r="886" spans="2:2">
      <c r="B886" s="18"/>
    </row>
    <row r="887" spans="2:2">
      <c r="B887" s="18"/>
    </row>
    <row r="888" spans="2:2">
      <c r="B888" s="18"/>
    </row>
    <row r="889" spans="2:2">
      <c r="B889" s="18"/>
    </row>
    <row r="890" spans="2:2">
      <c r="B890" s="18"/>
    </row>
    <row r="891" spans="2:2">
      <c r="B891" s="18"/>
    </row>
    <row r="892" spans="2:2">
      <c r="B892" s="18"/>
    </row>
    <row r="893" spans="2:2">
      <c r="B893" s="18"/>
    </row>
    <row r="894" spans="2:2">
      <c r="B894" s="18"/>
    </row>
    <row r="895" spans="2:2">
      <c r="B895" s="18"/>
    </row>
    <row r="896" spans="2:2">
      <c r="B896" s="18"/>
    </row>
    <row r="897" spans="2:2">
      <c r="B897" s="18"/>
    </row>
    <row r="898" spans="2:2">
      <c r="B898" s="18"/>
    </row>
    <row r="899" spans="2:2">
      <c r="B899" s="18"/>
    </row>
    <row r="900" spans="2:2">
      <c r="B900" s="18"/>
    </row>
    <row r="901" spans="2:2">
      <c r="B901" s="18"/>
    </row>
    <row r="902" spans="2:2">
      <c r="B902" s="18"/>
    </row>
    <row r="903" spans="2:2">
      <c r="B903" s="18"/>
    </row>
    <row r="904" spans="2:2">
      <c r="B904" s="18"/>
    </row>
    <row r="905" spans="2:2">
      <c r="B905" s="18"/>
    </row>
    <row r="906" spans="2:2">
      <c r="B906" s="18"/>
    </row>
    <row r="907" spans="2:2">
      <c r="B907" s="18"/>
    </row>
    <row r="908" spans="2:2">
      <c r="B908" s="18"/>
    </row>
    <row r="909" spans="2:2">
      <c r="B909" s="18"/>
    </row>
    <row r="910" spans="2:2">
      <c r="B910" s="18"/>
    </row>
    <row r="911" spans="2:2">
      <c r="B911" s="18"/>
    </row>
    <row r="912" spans="2:2">
      <c r="B912" s="18"/>
    </row>
    <row r="913" spans="2:2">
      <c r="B913" s="18"/>
    </row>
    <row r="914" spans="2:2">
      <c r="B914" s="18"/>
    </row>
    <row r="915" spans="2:2">
      <c r="B915" s="18"/>
    </row>
    <row r="916" spans="2:2">
      <c r="B916" s="18"/>
    </row>
    <row r="917" spans="2:2">
      <c r="B917" s="18"/>
    </row>
    <row r="918" spans="2:2">
      <c r="B918" s="18"/>
    </row>
    <row r="919" spans="2:2">
      <c r="B919" s="18"/>
    </row>
    <row r="920" spans="2:2">
      <c r="B920" s="18"/>
    </row>
    <row r="921" spans="2:2">
      <c r="B921" s="18"/>
    </row>
    <row r="922" spans="2:2">
      <c r="B922" s="18"/>
    </row>
    <row r="923" spans="2:2">
      <c r="B923" s="18"/>
    </row>
    <row r="924" spans="2:2">
      <c r="B924" s="18"/>
    </row>
    <row r="925" spans="2:2">
      <c r="B925" s="18"/>
    </row>
    <row r="926" spans="2:2">
      <c r="B926" s="18"/>
    </row>
    <row r="927" spans="2:2">
      <c r="B927" s="18"/>
    </row>
    <row r="928" spans="2:2">
      <c r="B928" s="18"/>
    </row>
    <row r="929" spans="2:2">
      <c r="B929" s="18"/>
    </row>
    <row r="930" spans="2:2">
      <c r="B930" s="18"/>
    </row>
    <row r="931" spans="2:2">
      <c r="B931" s="18"/>
    </row>
    <row r="932" spans="2:2">
      <c r="B932" s="18"/>
    </row>
    <row r="933" spans="2:2">
      <c r="B933" s="18"/>
    </row>
    <row r="934" spans="2:2">
      <c r="B934" s="18"/>
    </row>
    <row r="935" spans="2:2">
      <c r="B935" s="18"/>
    </row>
    <row r="936" spans="2:2">
      <c r="B936" s="18"/>
    </row>
    <row r="937" spans="2:2">
      <c r="B937" s="18"/>
    </row>
    <row r="938" spans="2:2">
      <c r="B938" s="18"/>
    </row>
    <row r="939" spans="2:2">
      <c r="B939" s="18"/>
    </row>
    <row r="940" spans="2:2">
      <c r="B940" s="18"/>
    </row>
    <row r="941" spans="2:2">
      <c r="B941" s="18"/>
    </row>
    <row r="942" spans="2:2">
      <c r="B942" s="18"/>
    </row>
    <row r="943" spans="2:2">
      <c r="B943" s="18"/>
    </row>
    <row r="944" spans="2:2">
      <c r="B944" s="18"/>
    </row>
    <row r="945" spans="2:2">
      <c r="B945" s="18"/>
    </row>
    <row r="946" spans="2:2">
      <c r="B946" s="18"/>
    </row>
    <row r="947" spans="2:2">
      <c r="B947" s="18"/>
    </row>
    <row r="948" spans="2:2">
      <c r="B948" s="18"/>
    </row>
    <row r="949" spans="2:2">
      <c r="B949" s="18"/>
    </row>
    <row r="950" spans="2:2">
      <c r="B950" s="18"/>
    </row>
    <row r="951" spans="2:2">
      <c r="B951" s="18"/>
    </row>
    <row r="952" spans="2:2">
      <c r="B952" s="18"/>
    </row>
    <row r="953" spans="2:2">
      <c r="B953" s="18"/>
    </row>
    <row r="954" spans="2:2">
      <c r="B954" s="18"/>
    </row>
    <row r="955" spans="2:2">
      <c r="B955" s="18"/>
    </row>
    <row r="956" spans="2:2">
      <c r="B956" s="18"/>
    </row>
    <row r="957" spans="2:2">
      <c r="B957" s="18"/>
    </row>
    <row r="958" spans="2:2">
      <c r="B958" s="18"/>
    </row>
    <row r="959" spans="2:2">
      <c r="B959" s="18"/>
    </row>
    <row r="960" spans="2:2">
      <c r="B960" s="18"/>
    </row>
    <row r="961" spans="2:2">
      <c r="B961" s="18"/>
    </row>
    <row r="962" spans="2:2">
      <c r="B962" s="18"/>
    </row>
    <row r="963" spans="2:2">
      <c r="B963" s="18"/>
    </row>
    <row r="964" spans="2:2">
      <c r="B964" s="18"/>
    </row>
    <row r="965" spans="2:2">
      <c r="B965" s="18"/>
    </row>
    <row r="966" spans="2:2">
      <c r="B966" s="18"/>
    </row>
    <row r="967" spans="2:2">
      <c r="B967" s="18"/>
    </row>
    <row r="968" spans="2:2">
      <c r="B968" s="18"/>
    </row>
    <row r="969" spans="2:2">
      <c r="B969" s="18"/>
    </row>
    <row r="970" spans="2:2">
      <c r="B970" s="18"/>
    </row>
    <row r="971" spans="2:2">
      <c r="B971" s="18"/>
    </row>
    <row r="972" spans="2:2">
      <c r="B972" s="18"/>
    </row>
    <row r="973" spans="2:2">
      <c r="B973" s="18"/>
    </row>
    <row r="974" spans="2:2">
      <c r="B974" s="18"/>
    </row>
    <row r="975" spans="2:2">
      <c r="B975" s="18"/>
    </row>
    <row r="976" spans="2:2">
      <c r="B976" s="18"/>
    </row>
    <row r="977" spans="2:2">
      <c r="B977" s="18"/>
    </row>
    <row r="978" spans="2:2">
      <c r="B978" s="18"/>
    </row>
    <row r="979" spans="2:2">
      <c r="B979" s="18"/>
    </row>
    <row r="980" spans="2:2">
      <c r="B980" s="18"/>
    </row>
    <row r="981" spans="2:2">
      <c r="B981" s="18"/>
    </row>
    <row r="982" spans="2:2">
      <c r="B982" s="18"/>
    </row>
    <row r="983" spans="2:2">
      <c r="B983" s="18"/>
    </row>
    <row r="984" spans="2:2">
      <c r="B984" s="18"/>
    </row>
    <row r="985" spans="2:2">
      <c r="B985" s="18"/>
    </row>
    <row r="986" spans="2:2">
      <c r="B986" s="18"/>
    </row>
    <row r="987" spans="2:2">
      <c r="B987" s="18"/>
    </row>
    <row r="988" spans="2:2">
      <c r="B988" s="18"/>
    </row>
    <row r="989" spans="2:2">
      <c r="B989" s="18"/>
    </row>
    <row r="990" spans="2:2">
      <c r="B990" s="18"/>
    </row>
    <row r="991" spans="2:2">
      <c r="B991" s="18"/>
    </row>
    <row r="992" spans="2:2">
      <c r="B992" s="18"/>
    </row>
    <row r="993" spans="2:2">
      <c r="B993" s="18"/>
    </row>
    <row r="994" spans="2:2">
      <c r="B994" s="18"/>
    </row>
    <row r="995" spans="2:2">
      <c r="B995" s="18"/>
    </row>
    <row r="996" spans="2:2">
      <c r="B996" s="18"/>
    </row>
    <row r="997" spans="2:2">
      <c r="B997" s="18"/>
    </row>
    <row r="998" spans="2:2">
      <c r="B998" s="18"/>
    </row>
    <row r="999" spans="2:2">
      <c r="B999" s="18"/>
    </row>
    <row r="1000" spans="2:2">
      <c r="B1000" s="18"/>
    </row>
    <row r="1001" spans="2:2">
      <c r="B1001" s="18"/>
    </row>
    <row r="1002" spans="2:2">
      <c r="B1002" s="18"/>
    </row>
    <row r="1003" spans="2:2">
      <c r="B1003" s="18"/>
    </row>
    <row r="1004" spans="2:2">
      <c r="B1004" s="18"/>
    </row>
    <row r="1005" spans="2:2">
      <c r="B1005" s="18"/>
    </row>
    <row r="1006" spans="2:2">
      <c r="B1006" s="18"/>
    </row>
    <row r="1007" spans="2:2">
      <c r="B1007" s="18"/>
    </row>
    <row r="1008" spans="2:2">
      <c r="B1008" s="18"/>
    </row>
    <row r="1009" spans="2:2">
      <c r="B1009" s="18"/>
    </row>
    <row r="1010" spans="2:2">
      <c r="B1010" s="18"/>
    </row>
    <row r="1011" spans="2:2">
      <c r="B1011" s="18"/>
    </row>
    <row r="1012" spans="2:2">
      <c r="B1012" s="18"/>
    </row>
    <row r="1013" spans="2:2">
      <c r="B1013" s="18"/>
    </row>
    <row r="1014" spans="2:2">
      <c r="B1014" s="18"/>
    </row>
    <row r="1015" spans="2:2">
      <c r="B1015" s="18"/>
    </row>
    <row r="1016" spans="2:2">
      <c r="B1016" s="18"/>
    </row>
    <row r="1017" spans="2:2">
      <c r="B1017" s="18"/>
    </row>
    <row r="1018" spans="2:2">
      <c r="B1018" s="18"/>
    </row>
    <row r="1019" spans="2:2">
      <c r="B1019" s="18"/>
    </row>
    <row r="1020" spans="2:2">
      <c r="B1020" s="18"/>
    </row>
    <row r="1021" spans="2:2">
      <c r="B1021" s="18"/>
    </row>
    <row r="1022" spans="2:2">
      <c r="B1022" s="18"/>
    </row>
    <row r="1023" spans="2:2">
      <c r="B1023" s="18"/>
    </row>
    <row r="1024" spans="2:2">
      <c r="B1024" s="18"/>
    </row>
    <row r="1025" spans="2:2">
      <c r="B1025" s="18"/>
    </row>
    <row r="1026" spans="2:2">
      <c r="B1026" s="18"/>
    </row>
    <row r="1027" spans="2:2">
      <c r="B1027" s="18"/>
    </row>
    <row r="1028" spans="2:2">
      <c r="B1028" s="18"/>
    </row>
    <row r="1029" spans="2:2">
      <c r="B1029" s="18"/>
    </row>
    <row r="1030" spans="2:2">
      <c r="B1030" s="18"/>
    </row>
    <row r="1031" spans="2:2">
      <c r="B1031" s="18"/>
    </row>
    <row r="1032" spans="2:2">
      <c r="B1032" s="18"/>
    </row>
    <row r="1033" spans="2:2">
      <c r="B1033" s="18"/>
    </row>
    <row r="1034" spans="2:2">
      <c r="B1034" s="18"/>
    </row>
    <row r="1035" spans="2:2">
      <c r="B1035" s="18"/>
    </row>
    <row r="1036" spans="2:2">
      <c r="B1036" s="18"/>
    </row>
    <row r="1037" spans="2:2">
      <c r="B1037" s="18"/>
    </row>
    <row r="1038" spans="2:2">
      <c r="B1038" s="18"/>
    </row>
    <row r="1039" spans="2:2">
      <c r="B1039" s="18"/>
    </row>
    <row r="1040" spans="2:2">
      <c r="B1040" s="18"/>
    </row>
    <row r="1041" spans="2:2">
      <c r="B1041" s="18"/>
    </row>
    <row r="1042" spans="2:2">
      <c r="B1042" s="18"/>
    </row>
    <row r="1043" spans="2:2">
      <c r="B1043" s="18"/>
    </row>
    <row r="1044" spans="2:2">
      <c r="B1044" s="18"/>
    </row>
    <row r="1045" spans="2:2">
      <c r="B1045" s="18"/>
    </row>
    <row r="1046" spans="2:2">
      <c r="B1046" s="18"/>
    </row>
    <row r="1047" spans="2:2">
      <c r="B1047" s="18"/>
    </row>
    <row r="1048" spans="2:2">
      <c r="B1048" s="18"/>
    </row>
    <row r="1049" spans="2:2">
      <c r="B1049" s="18"/>
    </row>
    <row r="1050" spans="2:2">
      <c r="B1050" s="18"/>
    </row>
    <row r="1051" spans="2:2">
      <c r="B1051" s="18"/>
    </row>
    <row r="1052" spans="2:2">
      <c r="B1052" s="18"/>
    </row>
    <row r="1053" spans="2:2">
      <c r="B1053" s="18"/>
    </row>
    <row r="1054" spans="2:2">
      <c r="B1054" s="18"/>
    </row>
    <row r="1055" spans="2:2">
      <c r="B1055" s="18"/>
    </row>
    <row r="1056" spans="2:2">
      <c r="B1056" s="18"/>
    </row>
    <row r="1057" spans="2:2">
      <c r="B1057" s="18"/>
    </row>
    <row r="1058" spans="2:2">
      <c r="B1058" s="18"/>
    </row>
    <row r="1059" spans="2:2">
      <c r="B1059" s="18"/>
    </row>
    <row r="1060" spans="2:2">
      <c r="B1060" s="18"/>
    </row>
    <row r="1061" spans="2:2">
      <c r="B1061" s="18"/>
    </row>
    <row r="1062" spans="2:2">
      <c r="B1062" s="18"/>
    </row>
    <row r="1063" spans="2:2">
      <c r="B1063" s="18"/>
    </row>
    <row r="1064" spans="2:2">
      <c r="B1064" s="18"/>
    </row>
    <row r="1065" spans="2:2">
      <c r="B1065" s="18"/>
    </row>
    <row r="1066" spans="2:2">
      <c r="B1066" s="18"/>
    </row>
    <row r="1067" spans="2:2">
      <c r="B1067" s="18"/>
    </row>
    <row r="1068" spans="2:2">
      <c r="B1068" s="18"/>
    </row>
    <row r="1069" spans="2:2">
      <c r="B1069" s="18"/>
    </row>
    <row r="1070" spans="2:2">
      <c r="B1070" s="18"/>
    </row>
    <row r="1071" spans="2:2">
      <c r="B1071" s="18"/>
    </row>
    <row r="1072" spans="2:2">
      <c r="B1072" s="18"/>
    </row>
    <row r="1073" spans="2:2">
      <c r="B1073" s="18"/>
    </row>
    <row r="1074" spans="2:2">
      <c r="B1074" s="18"/>
    </row>
    <row r="1075" spans="2:2">
      <c r="B1075" s="18"/>
    </row>
    <row r="1076" spans="2:2">
      <c r="B1076" s="18"/>
    </row>
    <row r="1077" spans="2:2">
      <c r="B1077" s="18"/>
    </row>
    <row r="1078" spans="2:2">
      <c r="B1078" s="18"/>
    </row>
    <row r="1079" spans="2:2">
      <c r="B1079" s="18"/>
    </row>
    <row r="1080" spans="2:2">
      <c r="B1080" s="18"/>
    </row>
    <row r="1081" spans="2:2">
      <c r="B1081" s="18"/>
    </row>
    <row r="1082" spans="2:2">
      <c r="B1082" s="18"/>
    </row>
    <row r="1083" spans="2:2">
      <c r="B1083" s="18"/>
    </row>
    <row r="1084" spans="2:2">
      <c r="B1084" s="18"/>
    </row>
    <row r="1085" spans="2:2">
      <c r="B1085" s="18"/>
    </row>
    <row r="1086" spans="2:2">
      <c r="B1086" s="18"/>
    </row>
    <row r="1087" spans="2:2">
      <c r="B1087" s="18"/>
    </row>
    <row r="1088" spans="2:2">
      <c r="B1088" s="18"/>
    </row>
    <row r="1089" spans="2:2">
      <c r="B1089" s="18"/>
    </row>
    <row r="1090" spans="2:2">
      <c r="B1090" s="18"/>
    </row>
    <row r="1091" spans="2:2">
      <c r="B1091" s="18"/>
    </row>
    <row r="1092" spans="2:2">
      <c r="B1092" s="18"/>
    </row>
    <row r="1093" spans="2:2">
      <c r="B1093" s="18"/>
    </row>
    <row r="1094" spans="2:2">
      <c r="B1094" s="18"/>
    </row>
    <row r="1095" spans="2:2">
      <c r="B1095" s="18"/>
    </row>
    <row r="1096" spans="2:2">
      <c r="B1096" s="18"/>
    </row>
    <row r="1097" spans="2:2">
      <c r="B1097" s="18"/>
    </row>
    <row r="1098" spans="2:2">
      <c r="B1098" s="18"/>
    </row>
    <row r="1099" spans="2:2">
      <c r="B1099" s="18"/>
    </row>
    <row r="1100" spans="2:2">
      <c r="B1100" s="18"/>
    </row>
    <row r="1101" spans="2:2">
      <c r="B1101" s="18"/>
    </row>
    <row r="1102" spans="2:2">
      <c r="B1102" s="18"/>
    </row>
    <row r="1103" spans="2:2">
      <c r="B1103" s="18"/>
    </row>
    <row r="1104" spans="2:2">
      <c r="B1104" s="18"/>
    </row>
    <row r="1105" spans="2:2">
      <c r="B1105" s="18"/>
    </row>
    <row r="1106" spans="2:2">
      <c r="B1106" s="18"/>
    </row>
    <row r="1107" spans="2:2">
      <c r="B1107" s="18"/>
    </row>
    <row r="1108" spans="2:2">
      <c r="B1108" s="18"/>
    </row>
    <row r="1109" spans="2:2">
      <c r="B1109" s="18"/>
    </row>
    <row r="1110" spans="2:2">
      <c r="B1110" s="18"/>
    </row>
    <row r="1111" spans="2:2">
      <c r="B1111" s="18"/>
    </row>
    <row r="1112" spans="2:2">
      <c r="B1112" s="18"/>
    </row>
    <row r="1113" spans="2:2">
      <c r="B1113" s="18"/>
    </row>
    <row r="1114" spans="2:2">
      <c r="B1114" s="18"/>
    </row>
    <row r="1115" spans="2:2">
      <c r="B1115" s="18"/>
    </row>
    <row r="1116" spans="2:2">
      <c r="B1116" s="18"/>
    </row>
    <row r="1117" spans="2:2">
      <c r="B1117" s="18"/>
    </row>
    <row r="1118" spans="2:2">
      <c r="B1118" s="18"/>
    </row>
    <row r="1119" spans="2:2">
      <c r="B1119" s="18"/>
    </row>
    <row r="1120" spans="2:2">
      <c r="B1120" s="18"/>
    </row>
    <row r="1121" spans="2:2">
      <c r="B1121" s="18"/>
    </row>
    <row r="1122" spans="2:2">
      <c r="B1122" s="18"/>
    </row>
    <row r="1123" spans="2:2">
      <c r="B1123" s="18"/>
    </row>
    <row r="1124" spans="2:2">
      <c r="B1124" s="18"/>
    </row>
    <row r="1125" spans="2:2">
      <c r="B1125" s="18"/>
    </row>
    <row r="1126" spans="2:2">
      <c r="B1126" s="18"/>
    </row>
    <row r="1127" spans="2:2">
      <c r="B1127" s="18"/>
    </row>
    <row r="1128" spans="2:2">
      <c r="B1128" s="18"/>
    </row>
    <row r="1129" spans="2:2">
      <c r="B1129" s="18"/>
    </row>
    <row r="1130" spans="2:2">
      <c r="B1130" s="18"/>
    </row>
    <row r="1131" spans="2:2">
      <c r="B1131" s="18"/>
    </row>
    <row r="1132" spans="2:2">
      <c r="B1132" s="18"/>
    </row>
    <row r="1133" spans="2:2">
      <c r="B1133" s="18"/>
    </row>
    <row r="1134" spans="2:2">
      <c r="B1134" s="18"/>
    </row>
    <row r="1135" spans="2:2">
      <c r="B1135" s="18"/>
    </row>
    <row r="1136" spans="2:2">
      <c r="B1136" s="18"/>
    </row>
    <row r="1137" spans="2:2">
      <c r="B1137" s="18"/>
    </row>
    <row r="1138" spans="2:2">
      <c r="B1138" s="18"/>
    </row>
    <row r="1139" spans="2:2">
      <c r="B1139" s="18"/>
    </row>
    <row r="1140" spans="2:2">
      <c r="B1140" s="18"/>
    </row>
    <row r="1141" spans="2:2">
      <c r="B1141" s="18"/>
    </row>
    <row r="1142" spans="2:2">
      <c r="B1142" s="18"/>
    </row>
    <row r="1143" spans="2:2">
      <c r="B1143" s="18"/>
    </row>
    <row r="1144" spans="2:2">
      <c r="B1144" s="18"/>
    </row>
    <row r="1145" spans="2:2">
      <c r="B1145" s="18"/>
    </row>
    <row r="1146" spans="2:2">
      <c r="B1146" s="18"/>
    </row>
    <row r="1147" spans="2:2">
      <c r="B1147" s="18"/>
    </row>
    <row r="1148" spans="2:2">
      <c r="B1148" s="18"/>
    </row>
    <row r="1149" spans="2:2">
      <c r="B1149" s="18"/>
    </row>
    <row r="1150" spans="2:2">
      <c r="B1150" s="18"/>
    </row>
    <row r="1151" spans="2:2">
      <c r="B1151" s="18"/>
    </row>
    <row r="1152" spans="2:2">
      <c r="B1152" s="18"/>
    </row>
    <row r="1153" spans="2:2">
      <c r="B1153" s="18"/>
    </row>
    <row r="1154" spans="2:2">
      <c r="B1154" s="18"/>
    </row>
    <row r="1155" spans="2:2">
      <c r="B1155" s="18"/>
    </row>
    <row r="1156" spans="2:2">
      <c r="B1156" s="18"/>
    </row>
    <row r="1157" spans="2:2">
      <c r="B1157" s="18"/>
    </row>
    <row r="1158" spans="2:2">
      <c r="B1158" s="18"/>
    </row>
    <row r="1159" spans="2:2">
      <c r="B1159" s="18"/>
    </row>
    <row r="1160" spans="2:2">
      <c r="B1160" s="18"/>
    </row>
    <row r="1161" spans="2:2">
      <c r="B1161" s="18"/>
    </row>
    <row r="1162" spans="2:2">
      <c r="B1162" s="18"/>
    </row>
    <row r="1163" spans="2:2">
      <c r="B1163" s="18"/>
    </row>
    <row r="1164" spans="2:2">
      <c r="B1164" s="18"/>
    </row>
    <row r="1165" spans="2:2">
      <c r="B1165" s="18"/>
    </row>
    <row r="1166" spans="2:2">
      <c r="B1166" s="18"/>
    </row>
    <row r="1167" spans="2:2">
      <c r="B1167" s="18"/>
    </row>
    <row r="1168" spans="2:2">
      <c r="B1168" s="18"/>
    </row>
    <row r="1169" spans="2:2">
      <c r="B1169" s="18"/>
    </row>
    <row r="1170" spans="2:2">
      <c r="B1170" s="18"/>
    </row>
    <row r="1171" spans="2:2">
      <c r="B1171" s="18"/>
    </row>
    <row r="1172" spans="2:2">
      <c r="B1172" s="18"/>
    </row>
    <row r="1173" spans="2:2">
      <c r="B1173" s="18"/>
    </row>
    <row r="1174" spans="2:2">
      <c r="B1174" s="18"/>
    </row>
    <row r="1175" spans="2:2">
      <c r="B1175" s="18"/>
    </row>
    <row r="1176" spans="2:2">
      <c r="B1176" s="18"/>
    </row>
    <row r="1177" spans="2:2">
      <c r="B1177" s="18"/>
    </row>
    <row r="1178" spans="2:2">
      <c r="B1178" s="18"/>
    </row>
    <row r="1179" spans="2:2">
      <c r="B1179" s="18"/>
    </row>
    <row r="1180" spans="2:2">
      <c r="B1180" s="18"/>
    </row>
    <row r="1181" spans="2:2">
      <c r="B1181" s="18"/>
    </row>
    <row r="1182" spans="2:2">
      <c r="B1182" s="18"/>
    </row>
    <row r="1183" spans="2:2">
      <c r="B1183" s="18"/>
    </row>
    <row r="1184" spans="2:2">
      <c r="B1184" s="18"/>
    </row>
    <row r="1185" spans="2:2">
      <c r="B1185" s="18"/>
    </row>
    <row r="1186" spans="2:2">
      <c r="B1186" s="18"/>
    </row>
    <row r="1187" spans="2:2">
      <c r="B1187" s="18"/>
    </row>
    <row r="1188" spans="2:2">
      <c r="B1188" s="18"/>
    </row>
    <row r="1189" spans="2:2">
      <c r="B1189" s="18"/>
    </row>
    <row r="1190" spans="2:2">
      <c r="B1190" s="18"/>
    </row>
    <row r="1191" spans="2:2">
      <c r="B1191" s="18"/>
    </row>
    <row r="1192" spans="2:2">
      <c r="B1192" s="18"/>
    </row>
    <row r="1193" spans="2:2">
      <c r="B1193" s="18"/>
    </row>
    <row r="1194" spans="2:2">
      <c r="B1194" s="18"/>
    </row>
    <row r="1195" spans="2:2">
      <c r="B1195" s="18"/>
    </row>
    <row r="1196" spans="2:2">
      <c r="B1196" s="18"/>
    </row>
    <row r="1197" spans="2:2">
      <c r="B1197" s="18"/>
    </row>
    <row r="1198" spans="2:2">
      <c r="B1198" s="18"/>
    </row>
    <row r="1199" spans="2:2">
      <c r="B1199" s="18"/>
    </row>
    <row r="1200" spans="2:2">
      <c r="B1200" s="18"/>
    </row>
    <row r="1201" spans="2:2">
      <c r="B1201" s="18"/>
    </row>
    <row r="1202" spans="2:2">
      <c r="B1202" s="18"/>
    </row>
    <row r="1203" spans="2:2">
      <c r="B1203" s="18"/>
    </row>
    <row r="1204" spans="2:2">
      <c r="B1204" s="18"/>
    </row>
    <row r="1205" spans="2:2">
      <c r="B1205" s="18"/>
    </row>
    <row r="1206" spans="2:2">
      <c r="B1206" s="18"/>
    </row>
    <row r="1207" spans="2:2">
      <c r="B1207" s="18"/>
    </row>
    <row r="1208" spans="2:2">
      <c r="B1208" s="18"/>
    </row>
    <row r="1209" spans="2:2">
      <c r="B1209" s="18"/>
    </row>
    <row r="1210" spans="2:2">
      <c r="B1210" s="18"/>
    </row>
    <row r="1211" spans="2:2">
      <c r="B1211" s="18"/>
    </row>
    <row r="1212" spans="2:2">
      <c r="B1212" s="18"/>
    </row>
    <row r="1213" spans="2:2">
      <c r="B1213" s="18"/>
    </row>
    <row r="1214" spans="2:2">
      <c r="B1214" s="18"/>
    </row>
    <row r="1215" spans="2:2">
      <c r="B1215" s="18"/>
    </row>
    <row r="1216" spans="2:2">
      <c r="B1216" s="18"/>
    </row>
    <row r="1217" spans="2:2">
      <c r="B1217" s="18"/>
    </row>
    <row r="1218" spans="2:2">
      <c r="B1218" s="18"/>
    </row>
    <row r="1219" spans="2:2">
      <c r="B1219" s="18"/>
    </row>
    <row r="1220" spans="2:2">
      <c r="B1220" s="18"/>
    </row>
    <row r="1221" spans="2:2">
      <c r="B1221" s="18"/>
    </row>
    <row r="1222" spans="2:2">
      <c r="B1222" s="18"/>
    </row>
    <row r="1223" spans="2:2">
      <c r="B1223" s="18"/>
    </row>
    <row r="1224" spans="2:2">
      <c r="B1224" s="18"/>
    </row>
    <row r="1225" spans="2:2">
      <c r="B1225" s="18"/>
    </row>
    <row r="1226" spans="2:2">
      <c r="B1226" s="18"/>
    </row>
    <row r="1227" spans="2:2">
      <c r="B1227" s="18"/>
    </row>
    <row r="1228" spans="2:2">
      <c r="B1228" s="18"/>
    </row>
    <row r="1229" spans="2:2">
      <c r="B1229" s="18"/>
    </row>
    <row r="1230" spans="2:2">
      <c r="B1230" s="18"/>
    </row>
    <row r="1231" spans="2:2">
      <c r="B1231" s="18"/>
    </row>
    <row r="1232" spans="2:2">
      <c r="B1232" s="18"/>
    </row>
    <row r="1233" spans="2:2">
      <c r="B1233" s="18"/>
    </row>
    <row r="1234" spans="2:2">
      <c r="B1234" s="18"/>
    </row>
    <row r="1235" spans="2:2">
      <c r="B1235" s="18"/>
    </row>
    <row r="1236" spans="2:2">
      <c r="B1236" s="18"/>
    </row>
    <row r="1237" spans="2:2">
      <c r="B1237" s="18"/>
    </row>
    <row r="1238" spans="2:2">
      <c r="B1238" s="18"/>
    </row>
    <row r="1239" spans="2:2">
      <c r="B1239" s="18"/>
    </row>
    <row r="1240" spans="2:2">
      <c r="B1240" s="18"/>
    </row>
    <row r="1241" spans="2:2">
      <c r="B1241" s="18"/>
    </row>
    <row r="1242" spans="2:2">
      <c r="B1242" s="18"/>
    </row>
    <row r="1243" spans="2:2">
      <c r="B1243" s="18"/>
    </row>
    <row r="1244" spans="2:2">
      <c r="B1244" s="18"/>
    </row>
    <row r="1245" spans="2:2">
      <c r="B1245" s="18"/>
    </row>
    <row r="1246" spans="2:2">
      <c r="B1246" s="18"/>
    </row>
    <row r="1247" spans="2:2">
      <c r="B1247" s="18"/>
    </row>
    <row r="1248" spans="2:2">
      <c r="B1248" s="18"/>
    </row>
    <row r="1249" spans="2:2">
      <c r="B1249" s="18"/>
    </row>
    <row r="1250" spans="2:2">
      <c r="B1250" s="18"/>
    </row>
    <row r="1251" spans="2:2">
      <c r="B1251" s="18"/>
    </row>
    <row r="1252" spans="2:2">
      <c r="B1252" s="18"/>
    </row>
    <row r="1253" spans="2:2">
      <c r="B1253" s="18"/>
    </row>
    <row r="1254" spans="2:2">
      <c r="B1254" s="18"/>
    </row>
    <row r="1255" spans="2:2">
      <c r="B1255" s="18"/>
    </row>
    <row r="1256" spans="2:2">
      <c r="B1256" s="18"/>
    </row>
    <row r="1257" spans="2:2">
      <c r="B1257" s="18"/>
    </row>
    <row r="1258" spans="2:2">
      <c r="B1258" s="18"/>
    </row>
    <row r="1259" spans="2:2">
      <c r="B1259" s="18"/>
    </row>
    <row r="1260" spans="2:2">
      <c r="B1260" s="18"/>
    </row>
    <row r="1261" spans="2:2">
      <c r="B1261" s="18"/>
    </row>
    <row r="1262" spans="2:2">
      <c r="B1262" s="18"/>
    </row>
    <row r="1263" spans="2:2">
      <c r="B1263" s="18"/>
    </row>
    <row r="1264" spans="2:2">
      <c r="B1264" s="18"/>
    </row>
    <row r="1265" spans="2:2">
      <c r="B1265" s="18"/>
    </row>
    <row r="1266" spans="2:2">
      <c r="B1266" s="18"/>
    </row>
    <row r="1267" spans="2:2">
      <c r="B1267" s="18"/>
    </row>
    <row r="1268" spans="2:2">
      <c r="B1268" s="18"/>
    </row>
    <row r="1269" spans="2:2">
      <c r="B1269" s="18"/>
    </row>
    <row r="1270" spans="2:2">
      <c r="B1270" s="18"/>
    </row>
    <row r="1271" spans="2:2">
      <c r="B1271" s="18"/>
    </row>
    <row r="1272" spans="2:2">
      <c r="B1272" s="18"/>
    </row>
    <row r="1273" spans="2:2">
      <c r="B1273" s="18"/>
    </row>
    <row r="1274" spans="2:2">
      <c r="B1274" s="18"/>
    </row>
    <row r="1275" spans="2:2">
      <c r="B1275" s="18"/>
    </row>
    <row r="1276" spans="2:2">
      <c r="B1276" s="18"/>
    </row>
    <row r="1277" spans="2:2">
      <c r="B1277" s="18"/>
    </row>
    <row r="1278" spans="2:2">
      <c r="B1278" s="18"/>
    </row>
    <row r="1279" spans="2:2">
      <c r="B1279" s="18"/>
    </row>
    <row r="1280" spans="2:2">
      <c r="B1280" s="18"/>
    </row>
    <row r="1281" spans="2:2">
      <c r="B1281" s="18"/>
    </row>
    <row r="1282" spans="2:2">
      <c r="B1282" s="18"/>
    </row>
    <row r="1283" spans="2:2">
      <c r="B1283" s="18"/>
    </row>
    <row r="1284" spans="2:2">
      <c r="B1284" s="18"/>
    </row>
    <row r="1285" spans="2:2">
      <c r="B1285" s="18"/>
    </row>
    <row r="1286" spans="2:2">
      <c r="B1286" s="18"/>
    </row>
    <row r="1287" spans="2:2">
      <c r="B1287" s="18"/>
    </row>
    <row r="1288" spans="2:2">
      <c r="B1288" s="18"/>
    </row>
    <row r="1289" spans="2:2">
      <c r="B1289" s="18"/>
    </row>
    <row r="1290" spans="2:2">
      <c r="B1290" s="18"/>
    </row>
    <row r="1291" spans="2:2">
      <c r="B1291" s="18"/>
    </row>
    <row r="1292" spans="2:2">
      <c r="B1292" s="18"/>
    </row>
    <row r="1293" spans="2:2">
      <c r="B1293" s="18"/>
    </row>
    <row r="1294" spans="2:2">
      <c r="B1294" s="18"/>
    </row>
    <row r="1295" spans="2:2">
      <c r="B1295" s="18"/>
    </row>
    <row r="1296" spans="2:2">
      <c r="B1296" s="18"/>
    </row>
    <row r="1297" spans="2:2">
      <c r="B1297" s="18"/>
    </row>
    <row r="1298" spans="2:2">
      <c r="B1298" s="18"/>
    </row>
    <row r="1299" spans="2:2">
      <c r="B1299" s="18"/>
    </row>
    <row r="1300" spans="2:2">
      <c r="B1300" s="18"/>
    </row>
    <row r="1301" spans="2:2">
      <c r="B1301" s="18"/>
    </row>
    <row r="1302" spans="2:2">
      <c r="B1302" s="18"/>
    </row>
    <row r="1303" spans="2:2">
      <c r="B1303" s="18"/>
    </row>
    <row r="1304" spans="2:2">
      <c r="B1304" s="18"/>
    </row>
    <row r="1305" spans="2:2">
      <c r="B1305" s="18"/>
    </row>
    <row r="1306" spans="2:2">
      <c r="B1306" s="18"/>
    </row>
    <row r="1307" spans="2:2">
      <c r="B1307" s="18"/>
    </row>
    <row r="1308" spans="2:2">
      <c r="B1308" s="18"/>
    </row>
    <row r="1309" spans="2:2">
      <c r="B1309" s="18"/>
    </row>
    <row r="1310" spans="2:2">
      <c r="B1310" s="18"/>
    </row>
    <row r="1311" spans="2:2">
      <c r="B1311" s="18"/>
    </row>
    <row r="1312" spans="2:2">
      <c r="B1312" s="18"/>
    </row>
    <row r="1313" spans="2:2">
      <c r="B1313" s="18"/>
    </row>
    <row r="1314" spans="2:2">
      <c r="B1314" s="18"/>
    </row>
    <row r="1315" spans="2:2">
      <c r="B1315" s="18"/>
    </row>
    <row r="1316" spans="2:2">
      <c r="B1316" s="18"/>
    </row>
    <row r="1317" spans="2:2">
      <c r="B1317" s="18"/>
    </row>
    <row r="1318" spans="2:2">
      <c r="B1318" s="18"/>
    </row>
    <row r="1319" spans="2:2">
      <c r="B1319" s="18"/>
    </row>
    <row r="1320" spans="2:2">
      <c r="B1320" s="18"/>
    </row>
    <row r="1321" spans="2:2">
      <c r="B1321" s="18"/>
    </row>
    <row r="1322" spans="2:2">
      <c r="B1322" s="18"/>
    </row>
    <row r="1323" spans="2:2">
      <c r="B1323" s="18"/>
    </row>
    <row r="1324" spans="2:2">
      <c r="B1324" s="18"/>
    </row>
    <row r="1325" spans="2:2">
      <c r="B1325" s="18"/>
    </row>
    <row r="1326" spans="2:2">
      <c r="B1326" s="18"/>
    </row>
    <row r="1327" spans="2:2">
      <c r="B1327" s="18"/>
    </row>
    <row r="1328" spans="2:2">
      <c r="B1328" s="18"/>
    </row>
    <row r="1329" spans="2:2">
      <c r="B1329" s="18"/>
    </row>
    <row r="1330" spans="2:2">
      <c r="B1330" s="18"/>
    </row>
    <row r="1331" spans="2:2">
      <c r="B1331" s="18"/>
    </row>
    <row r="1332" spans="2:2">
      <c r="B1332" s="18"/>
    </row>
    <row r="1333" spans="2:2">
      <c r="B1333" s="18"/>
    </row>
    <row r="1334" spans="2:2">
      <c r="B1334" s="18"/>
    </row>
    <row r="1335" spans="2:2">
      <c r="B1335" s="18"/>
    </row>
    <row r="1336" spans="2:2">
      <c r="B1336" s="18"/>
    </row>
    <row r="1337" spans="2:2">
      <c r="B1337" s="18"/>
    </row>
    <row r="1338" spans="2:2">
      <c r="B1338" s="18"/>
    </row>
    <row r="1339" spans="2:2">
      <c r="B1339" s="18"/>
    </row>
    <row r="1340" spans="2:2">
      <c r="B1340" s="18"/>
    </row>
    <row r="1341" spans="2:2">
      <c r="B1341" s="18"/>
    </row>
    <row r="1342" spans="2:2">
      <c r="B1342" s="18"/>
    </row>
    <row r="1343" spans="2:2">
      <c r="B1343" s="18"/>
    </row>
    <row r="1344" spans="2:2">
      <c r="B1344" s="18"/>
    </row>
    <row r="1345" spans="2:2">
      <c r="B1345" s="18"/>
    </row>
    <row r="1346" spans="2:2">
      <c r="B1346" s="18"/>
    </row>
    <row r="1347" spans="2:2">
      <c r="B1347" s="18"/>
    </row>
    <row r="1348" spans="2:2">
      <c r="B1348" s="18"/>
    </row>
    <row r="1349" spans="2:2">
      <c r="B1349" s="18"/>
    </row>
    <row r="1350" spans="2:2">
      <c r="B1350" s="18"/>
    </row>
    <row r="1351" spans="2:2">
      <c r="B1351" s="18"/>
    </row>
    <row r="1352" spans="2:2">
      <c r="B1352" s="18"/>
    </row>
    <row r="1353" spans="2:2">
      <c r="B1353" s="18"/>
    </row>
    <row r="1354" spans="2:2">
      <c r="B1354" s="18"/>
    </row>
    <row r="1355" spans="2:2">
      <c r="B1355" s="18"/>
    </row>
    <row r="1356" spans="2:2">
      <c r="B1356" s="18"/>
    </row>
    <row r="1357" spans="2:2">
      <c r="B1357" s="18"/>
    </row>
    <row r="1358" spans="2:2">
      <c r="B1358" s="18"/>
    </row>
    <row r="1359" spans="2:2">
      <c r="B1359" s="18"/>
    </row>
    <row r="1360" spans="2:2">
      <c r="B1360" s="18"/>
    </row>
    <row r="1361" spans="2:2">
      <c r="B1361" s="18"/>
    </row>
    <row r="1362" spans="2:2">
      <c r="B1362" s="18"/>
    </row>
    <row r="1363" spans="2:2">
      <c r="B1363" s="18"/>
    </row>
    <row r="1364" spans="2:2">
      <c r="B1364" s="18"/>
    </row>
    <row r="1365" spans="2:2">
      <c r="B1365" s="18"/>
    </row>
    <row r="1366" spans="2:2">
      <c r="B1366" s="18"/>
    </row>
    <row r="1367" spans="2:2">
      <c r="B1367" s="18"/>
    </row>
    <row r="1368" spans="2:2">
      <c r="B1368" s="18"/>
    </row>
    <row r="1369" spans="2:2">
      <c r="B1369" s="18"/>
    </row>
    <row r="1370" spans="2:2">
      <c r="B1370" s="18"/>
    </row>
    <row r="1371" spans="2:2">
      <c r="B1371" s="18"/>
    </row>
    <row r="1372" spans="2:2">
      <c r="B1372" s="18"/>
    </row>
    <row r="1373" spans="2:2">
      <c r="B1373" s="18"/>
    </row>
    <row r="1374" spans="2:2">
      <c r="B1374" s="18"/>
    </row>
    <row r="1375" spans="2:2">
      <c r="B1375" s="18"/>
    </row>
    <row r="1376" spans="2:2">
      <c r="B1376" s="18"/>
    </row>
    <row r="1377" spans="2:2">
      <c r="B1377" s="18"/>
    </row>
    <row r="1378" spans="2:2">
      <c r="B1378" s="18"/>
    </row>
    <row r="1379" spans="2:2">
      <c r="B1379" s="18"/>
    </row>
    <row r="1380" spans="2:2">
      <c r="B1380" s="18"/>
    </row>
    <row r="1381" spans="2:2">
      <c r="B1381" s="18"/>
    </row>
    <row r="1382" spans="2:2">
      <c r="B1382" s="18"/>
    </row>
    <row r="1383" spans="2:2">
      <c r="B1383" s="18"/>
    </row>
    <row r="1384" spans="2:2">
      <c r="B1384" s="18"/>
    </row>
    <row r="1385" spans="2:2">
      <c r="B1385" s="18"/>
    </row>
    <row r="1386" spans="2:2">
      <c r="B1386" s="18"/>
    </row>
    <row r="1387" spans="2:2">
      <c r="B1387" s="18"/>
    </row>
    <row r="1388" spans="2:2">
      <c r="B1388" s="18"/>
    </row>
    <row r="1389" spans="2:2">
      <c r="B1389" s="18"/>
    </row>
    <row r="1390" spans="2:2">
      <c r="B1390" s="18"/>
    </row>
    <row r="1391" spans="2:2">
      <c r="B1391" s="18"/>
    </row>
    <row r="1392" spans="2:2">
      <c r="B1392" s="18"/>
    </row>
    <row r="1393" spans="2:2">
      <c r="B1393" s="18"/>
    </row>
    <row r="1394" spans="2:2">
      <c r="B1394" s="18"/>
    </row>
    <row r="1395" spans="2:2">
      <c r="B1395" s="18"/>
    </row>
    <row r="1396" spans="2:2">
      <c r="B1396" s="18"/>
    </row>
    <row r="1397" spans="2:2">
      <c r="B1397" s="18"/>
    </row>
    <row r="1398" spans="2:2">
      <c r="B1398" s="18"/>
    </row>
    <row r="1399" spans="2:2">
      <c r="B1399" s="18"/>
    </row>
    <row r="1400" spans="2:2">
      <c r="B1400" s="18"/>
    </row>
    <row r="1401" spans="2:2">
      <c r="B1401" s="18"/>
    </row>
    <row r="1402" spans="2:2">
      <c r="B1402" s="18"/>
    </row>
    <row r="1403" spans="2:2">
      <c r="B1403" s="18"/>
    </row>
    <row r="1404" spans="2:2">
      <c r="B1404" s="18"/>
    </row>
    <row r="1405" spans="2:2">
      <c r="B1405" s="18"/>
    </row>
    <row r="1406" spans="2:2">
      <c r="B1406" s="18"/>
    </row>
    <row r="1407" spans="2:2">
      <c r="B1407" s="18"/>
    </row>
    <row r="1408" spans="2:2">
      <c r="B1408" s="18"/>
    </row>
    <row r="1409" spans="2:2">
      <c r="B1409" s="18"/>
    </row>
    <row r="1410" spans="2:2">
      <c r="B1410" s="18"/>
    </row>
    <row r="1411" spans="2:2">
      <c r="B1411" s="18"/>
    </row>
    <row r="1412" spans="2:2">
      <c r="B1412" s="18"/>
    </row>
    <row r="1413" spans="2:2">
      <c r="B1413" s="18"/>
    </row>
    <row r="1414" spans="2:2">
      <c r="B1414" s="18"/>
    </row>
    <row r="1415" spans="2:2">
      <c r="B1415" s="18"/>
    </row>
    <row r="1416" spans="2:2">
      <c r="B1416" s="18"/>
    </row>
    <row r="1417" spans="2:2">
      <c r="B1417" s="18"/>
    </row>
    <row r="1418" spans="2:2">
      <c r="B1418" s="18"/>
    </row>
    <row r="1419" spans="2:2">
      <c r="B1419" s="18"/>
    </row>
    <row r="1420" spans="2:2">
      <c r="B1420" s="18"/>
    </row>
    <row r="1421" spans="2:2">
      <c r="B1421" s="18"/>
    </row>
    <row r="1422" spans="2:2">
      <c r="B1422" s="18"/>
    </row>
    <row r="1423" spans="2:2">
      <c r="B1423" s="18"/>
    </row>
    <row r="1424" spans="2:2">
      <c r="B1424" s="18"/>
    </row>
    <row r="1425" spans="2:2">
      <c r="B1425" s="18"/>
    </row>
    <row r="1426" spans="2:2">
      <c r="B1426" s="18"/>
    </row>
    <row r="1427" spans="2:2">
      <c r="B1427" s="18"/>
    </row>
    <row r="1428" spans="2:2">
      <c r="B1428" s="18"/>
    </row>
    <row r="1429" spans="2:2">
      <c r="B1429" s="18"/>
    </row>
    <row r="1430" spans="2:2">
      <c r="B1430" s="18"/>
    </row>
    <row r="1431" spans="2:2">
      <c r="B1431" s="18"/>
    </row>
    <row r="1432" spans="2:2">
      <c r="B1432" s="18"/>
    </row>
    <row r="1433" spans="2:2">
      <c r="B1433" s="18"/>
    </row>
    <row r="1434" spans="2:2">
      <c r="B1434" s="18"/>
    </row>
    <row r="1435" spans="2:2">
      <c r="B1435" s="18"/>
    </row>
    <row r="1436" spans="2:2">
      <c r="B1436" s="18"/>
    </row>
    <row r="1437" spans="2:2">
      <c r="B1437" s="18"/>
    </row>
    <row r="1438" spans="2:2">
      <c r="B1438" s="18"/>
    </row>
    <row r="1439" spans="2:2">
      <c r="B1439" s="18"/>
    </row>
    <row r="1440" spans="2:2">
      <c r="B1440" s="18"/>
    </row>
    <row r="1441" spans="2:2">
      <c r="B1441" s="18"/>
    </row>
    <row r="1442" spans="2:2">
      <c r="B1442" s="18"/>
    </row>
    <row r="1443" spans="2:2">
      <c r="B1443" s="18"/>
    </row>
    <row r="1444" spans="2:2">
      <c r="B1444" s="18"/>
    </row>
    <row r="1445" spans="2:2">
      <c r="B1445" s="18"/>
    </row>
    <row r="1446" spans="2:2">
      <c r="B1446" s="18"/>
    </row>
    <row r="1447" spans="2:2">
      <c r="B1447" s="18"/>
    </row>
    <row r="1448" spans="2:2">
      <c r="B1448" s="18"/>
    </row>
    <row r="1449" spans="2:2">
      <c r="B1449" s="18"/>
    </row>
    <row r="1450" spans="2:2">
      <c r="B1450" s="18"/>
    </row>
    <row r="1451" spans="2:2">
      <c r="B1451" s="18"/>
    </row>
    <row r="1452" spans="2:2">
      <c r="B1452" s="18"/>
    </row>
    <row r="1453" spans="2:2">
      <c r="B1453" s="18"/>
    </row>
    <row r="1454" spans="2:2">
      <c r="B1454" s="18"/>
    </row>
    <row r="1455" spans="2:2">
      <c r="B1455" s="18"/>
    </row>
    <row r="1456" spans="2:2">
      <c r="B1456" s="18"/>
    </row>
    <row r="1457" spans="2:2">
      <c r="B1457" s="18"/>
    </row>
    <row r="1458" spans="2:2">
      <c r="B1458" s="18"/>
    </row>
    <row r="1459" spans="2:2">
      <c r="B1459" s="18"/>
    </row>
    <row r="1460" spans="2:2">
      <c r="B1460" s="18"/>
    </row>
    <row r="1461" spans="2:2">
      <c r="B1461" s="18"/>
    </row>
    <row r="1462" spans="2:2">
      <c r="B1462" s="18"/>
    </row>
    <row r="1463" spans="2:2">
      <c r="B1463" s="18"/>
    </row>
    <row r="1464" spans="2:2">
      <c r="B1464" s="18"/>
    </row>
    <row r="1465" spans="2:2">
      <c r="B1465" s="18"/>
    </row>
    <row r="1466" spans="2:2">
      <c r="B1466" s="18"/>
    </row>
    <row r="1467" spans="2:2">
      <c r="B1467" s="18"/>
    </row>
    <row r="1468" spans="2:2">
      <c r="B1468" s="18"/>
    </row>
    <row r="1469" spans="2:2">
      <c r="B1469" s="18"/>
    </row>
    <row r="1470" spans="2:2">
      <c r="B1470" s="18"/>
    </row>
    <row r="1471" spans="2:2">
      <c r="B1471" s="18"/>
    </row>
    <row r="1472" spans="2:2">
      <c r="B1472" s="18"/>
    </row>
    <row r="1473" spans="2:2">
      <c r="B1473" s="18"/>
    </row>
    <row r="1474" spans="2:2">
      <c r="B1474" s="18"/>
    </row>
    <row r="1475" spans="2:2">
      <c r="B1475" s="18"/>
    </row>
    <row r="1476" spans="2:2">
      <c r="B1476" s="18"/>
    </row>
    <row r="1477" spans="2:2">
      <c r="B1477" s="18"/>
    </row>
    <row r="1478" spans="2:2">
      <c r="B1478" s="18"/>
    </row>
    <row r="1479" spans="2:2">
      <c r="B1479" s="18"/>
    </row>
    <row r="1480" spans="2:2">
      <c r="B1480" s="18"/>
    </row>
    <row r="1481" spans="2:2">
      <c r="B1481" s="18"/>
    </row>
    <row r="1482" spans="2:2">
      <c r="B1482" s="18"/>
    </row>
    <row r="1483" spans="2:2">
      <c r="B1483" s="18"/>
    </row>
    <row r="1484" spans="2:2">
      <c r="B1484" s="18"/>
    </row>
    <row r="1485" spans="2:2">
      <c r="B1485" s="18"/>
    </row>
    <row r="1486" spans="2:2">
      <c r="B1486" s="18"/>
    </row>
    <row r="1487" spans="2:2">
      <c r="B1487" s="18"/>
    </row>
    <row r="1488" spans="2:2">
      <c r="B1488" s="18"/>
    </row>
    <row r="1489" spans="2:2">
      <c r="B1489" s="18"/>
    </row>
    <row r="1490" spans="2:2">
      <c r="B1490" s="18"/>
    </row>
    <row r="1491" spans="2:2">
      <c r="B1491" s="18"/>
    </row>
    <row r="1492" spans="2:2">
      <c r="B1492" s="18"/>
    </row>
    <row r="1493" spans="2:2">
      <c r="B1493" s="18"/>
    </row>
    <row r="1494" spans="2:2">
      <c r="B1494" s="18"/>
    </row>
    <row r="1495" spans="2:2">
      <c r="B1495" s="18"/>
    </row>
    <row r="1496" spans="2:2">
      <c r="B1496" s="18"/>
    </row>
    <row r="1497" spans="2:2">
      <c r="B1497" s="18"/>
    </row>
    <row r="1498" spans="2:2">
      <c r="B1498" s="18"/>
    </row>
    <row r="1499" spans="2:2">
      <c r="B1499" s="18"/>
    </row>
    <row r="1500" spans="2:2">
      <c r="B1500" s="18"/>
    </row>
    <row r="1501" spans="2:2">
      <c r="B1501" s="18"/>
    </row>
    <row r="1502" spans="2:2">
      <c r="B1502" s="18"/>
    </row>
    <row r="1503" spans="2:2">
      <c r="B1503" s="18"/>
    </row>
    <row r="1504" spans="2:2">
      <c r="B1504" s="18"/>
    </row>
    <row r="1505" spans="2:2">
      <c r="B1505" s="18"/>
    </row>
    <row r="1506" spans="2:2">
      <c r="B1506" s="18"/>
    </row>
    <row r="1507" spans="2:2">
      <c r="B1507" s="18"/>
    </row>
    <row r="1508" spans="2:2">
      <c r="B1508" s="18"/>
    </row>
    <row r="1509" spans="2:2">
      <c r="B1509" s="18"/>
    </row>
    <row r="1510" spans="2:2">
      <c r="B1510" s="18"/>
    </row>
    <row r="1511" spans="2:2">
      <c r="B1511" s="18"/>
    </row>
    <row r="1512" spans="2:2">
      <c r="B1512" s="18"/>
    </row>
    <row r="1513" spans="2:2">
      <c r="B1513" s="18"/>
    </row>
    <row r="1514" spans="2:2">
      <c r="B1514" s="18"/>
    </row>
    <row r="1515" spans="2:2">
      <c r="B1515" s="18"/>
    </row>
    <row r="1516" spans="2:2">
      <c r="B1516" s="18"/>
    </row>
    <row r="1517" spans="2:2">
      <c r="B1517" s="18"/>
    </row>
    <row r="1518" spans="2:2">
      <c r="B1518" s="18"/>
    </row>
    <row r="1519" spans="2:2">
      <c r="B1519" s="18"/>
    </row>
    <row r="1520" spans="2:2">
      <c r="B1520" s="18"/>
    </row>
    <row r="1521" spans="2:2">
      <c r="B1521" s="18"/>
    </row>
    <row r="1522" spans="2:2">
      <c r="B1522" s="18"/>
    </row>
    <row r="1523" spans="2:2">
      <c r="B1523" s="18"/>
    </row>
    <row r="1524" spans="2:2">
      <c r="B1524" s="18"/>
    </row>
    <row r="1525" spans="2:2">
      <c r="B1525" s="18"/>
    </row>
    <row r="1526" spans="2:2">
      <c r="B1526" s="18"/>
    </row>
    <row r="1527" spans="2:2">
      <c r="B1527" s="18"/>
    </row>
    <row r="1528" spans="2:2">
      <c r="B1528" s="18"/>
    </row>
    <row r="1529" spans="2:2">
      <c r="B1529" s="18"/>
    </row>
    <row r="1530" spans="2:2">
      <c r="B1530" s="18"/>
    </row>
    <row r="1531" spans="2:2">
      <c r="B1531" s="18"/>
    </row>
    <row r="1532" spans="2:2">
      <c r="B1532" s="18"/>
    </row>
    <row r="1533" spans="2:2">
      <c r="B1533" s="18"/>
    </row>
    <row r="1534" spans="2:2">
      <c r="B1534" s="18"/>
    </row>
    <row r="1535" spans="2:2">
      <c r="B1535" s="18"/>
    </row>
    <row r="1536" spans="2:2">
      <c r="B1536" s="18"/>
    </row>
    <row r="1537" spans="2:2">
      <c r="B1537" s="18"/>
    </row>
    <row r="1538" spans="2:2">
      <c r="B1538" s="18"/>
    </row>
    <row r="1539" spans="2:2">
      <c r="B1539" s="18"/>
    </row>
    <row r="1540" spans="2:2">
      <c r="B1540" s="18"/>
    </row>
    <row r="1541" spans="2:2">
      <c r="B1541" s="18"/>
    </row>
    <row r="1542" spans="2:2">
      <c r="B1542" s="18"/>
    </row>
    <row r="1543" spans="2:2">
      <c r="B1543" s="18"/>
    </row>
    <row r="1544" spans="2:2">
      <c r="B1544" s="18"/>
    </row>
    <row r="1545" spans="2:2">
      <c r="B1545" s="18"/>
    </row>
    <row r="1546" spans="2:2">
      <c r="B1546" s="18"/>
    </row>
    <row r="1547" spans="2:2">
      <c r="B1547" s="18"/>
    </row>
    <row r="1548" spans="2:2">
      <c r="B1548" s="18"/>
    </row>
    <row r="1549" spans="2:2">
      <c r="B1549" s="18"/>
    </row>
    <row r="1550" spans="2:2">
      <c r="B1550" s="18"/>
    </row>
    <row r="1551" spans="2:2">
      <c r="B1551" s="18"/>
    </row>
    <row r="1552" spans="2:2">
      <c r="B1552" s="18"/>
    </row>
    <row r="1553" spans="2:2">
      <c r="B1553" s="18"/>
    </row>
    <row r="1554" spans="2:2">
      <c r="B1554" s="18"/>
    </row>
    <row r="1555" spans="2:2">
      <c r="B1555" s="18"/>
    </row>
    <row r="1556" spans="2:2">
      <c r="B1556" s="18"/>
    </row>
    <row r="1557" spans="2:2">
      <c r="B1557" s="18"/>
    </row>
    <row r="1558" spans="2:2">
      <c r="B1558" s="18"/>
    </row>
    <row r="1559" spans="2:2">
      <c r="B1559" s="18"/>
    </row>
    <row r="1560" spans="2:2">
      <c r="B1560" s="18"/>
    </row>
    <row r="1561" spans="2:2">
      <c r="B1561" s="18"/>
    </row>
    <row r="1562" spans="2:2">
      <c r="B1562" s="18"/>
    </row>
    <row r="1563" spans="2:2">
      <c r="B1563" s="18"/>
    </row>
    <row r="1564" spans="2:2">
      <c r="B1564" s="18"/>
    </row>
    <row r="1565" spans="2:2">
      <c r="B1565" s="18"/>
    </row>
    <row r="1566" spans="2:2">
      <c r="B1566" s="18"/>
    </row>
    <row r="1567" spans="2:2">
      <c r="B1567" s="18"/>
    </row>
    <row r="1568" spans="2:2">
      <c r="B1568" s="18"/>
    </row>
    <row r="1569" spans="2:2">
      <c r="B1569" s="18"/>
    </row>
    <row r="1570" spans="2:2">
      <c r="B1570" s="18"/>
    </row>
    <row r="1571" spans="2:2">
      <c r="B1571" s="18"/>
    </row>
    <row r="1572" spans="2:2">
      <c r="B1572" s="18"/>
    </row>
    <row r="1573" spans="2:2">
      <c r="B1573" s="18"/>
    </row>
    <row r="1574" spans="2:2">
      <c r="B1574" s="18"/>
    </row>
    <row r="1575" spans="2:2">
      <c r="B1575" s="18"/>
    </row>
    <row r="1576" spans="2:2">
      <c r="B1576" s="18"/>
    </row>
    <row r="1577" spans="2:2">
      <c r="B1577" s="18"/>
    </row>
    <row r="1578" spans="2:2">
      <c r="B1578" s="18"/>
    </row>
    <row r="1579" spans="2:2">
      <c r="B1579" s="18"/>
    </row>
    <row r="1580" spans="2:2">
      <c r="B1580" s="18"/>
    </row>
    <row r="1581" spans="2:2">
      <c r="B1581" s="18"/>
    </row>
    <row r="1582" spans="2:2">
      <c r="B1582" s="18"/>
    </row>
    <row r="1583" spans="2:2">
      <c r="B1583" s="18"/>
    </row>
    <row r="1584" spans="2:2">
      <c r="B1584" s="18"/>
    </row>
    <row r="1585" spans="2:2">
      <c r="B1585" s="18"/>
    </row>
    <row r="1586" spans="2:2">
      <c r="B1586" s="18"/>
    </row>
    <row r="1587" spans="2:2">
      <c r="B1587" s="18"/>
    </row>
    <row r="1588" spans="2:2">
      <c r="B1588" s="18"/>
    </row>
    <row r="1589" spans="2:2">
      <c r="B1589" s="18"/>
    </row>
    <row r="1590" spans="2:2">
      <c r="B1590" s="18"/>
    </row>
    <row r="1591" spans="2:2">
      <c r="B1591" s="18"/>
    </row>
    <row r="1592" spans="2:2">
      <c r="B1592" s="18"/>
    </row>
    <row r="1593" spans="2:2">
      <c r="B1593" s="18"/>
    </row>
    <row r="1594" spans="2:2">
      <c r="B1594" s="18"/>
    </row>
    <row r="1595" spans="2:2">
      <c r="B1595" s="18"/>
    </row>
    <row r="1596" spans="2:2">
      <c r="B1596" s="18"/>
    </row>
    <row r="1597" spans="2:2">
      <c r="B1597" s="18"/>
    </row>
    <row r="1598" spans="2:2">
      <c r="B1598" s="18"/>
    </row>
    <row r="1599" spans="2:2">
      <c r="B1599" s="18"/>
    </row>
    <row r="1600" spans="2:2">
      <c r="B1600" s="18"/>
    </row>
    <row r="1601" spans="2:2">
      <c r="B1601" s="18"/>
    </row>
    <row r="1602" spans="2:2">
      <c r="B1602" s="18"/>
    </row>
    <row r="1603" spans="2:2">
      <c r="B1603" s="18"/>
    </row>
    <row r="1604" spans="2:2">
      <c r="B1604" s="18"/>
    </row>
    <row r="1605" spans="2:2">
      <c r="B1605" s="18"/>
    </row>
    <row r="1606" spans="2:2">
      <c r="B1606" s="18"/>
    </row>
    <row r="1607" spans="2:2">
      <c r="B1607" s="18"/>
    </row>
    <row r="1608" spans="2:2">
      <c r="B1608" s="18"/>
    </row>
    <row r="1609" spans="2:2">
      <c r="B1609" s="18"/>
    </row>
    <row r="1610" spans="2:2">
      <c r="B1610" s="18"/>
    </row>
    <row r="1611" spans="2:2">
      <c r="B1611" s="18"/>
    </row>
    <row r="1612" spans="2:2">
      <c r="B1612" s="18"/>
    </row>
    <row r="1613" spans="2:2">
      <c r="B1613" s="18"/>
    </row>
    <row r="1614" spans="2:2">
      <c r="B1614" s="18"/>
    </row>
    <row r="1615" spans="2:2">
      <c r="B1615" s="18"/>
    </row>
    <row r="1616" spans="2:2">
      <c r="B1616" s="18"/>
    </row>
    <row r="1617" spans="2:2">
      <c r="B1617" s="18"/>
    </row>
    <row r="1618" spans="2:2">
      <c r="B1618" s="18"/>
    </row>
    <row r="1619" spans="2:2">
      <c r="B1619" s="18"/>
    </row>
    <row r="1620" spans="2:2">
      <c r="B1620" s="18"/>
    </row>
    <row r="1621" spans="2:2">
      <c r="B1621" s="18"/>
    </row>
    <row r="1622" spans="2:2">
      <c r="B1622" s="18"/>
    </row>
    <row r="1623" spans="2:2">
      <c r="B1623" s="18"/>
    </row>
    <row r="1624" spans="2:2">
      <c r="B1624" s="18"/>
    </row>
    <row r="1625" spans="2:2">
      <c r="B1625" s="18"/>
    </row>
    <row r="1626" spans="2:2">
      <c r="B1626" s="18"/>
    </row>
    <row r="1627" spans="2:2">
      <c r="B1627" s="18"/>
    </row>
    <row r="1628" spans="2:2">
      <c r="B1628" s="18"/>
    </row>
    <row r="1629" spans="2:2">
      <c r="B1629" s="18"/>
    </row>
    <row r="1630" spans="2:2">
      <c r="B1630" s="18"/>
    </row>
    <row r="1631" spans="2:2">
      <c r="B1631" s="18"/>
    </row>
    <row r="1632" spans="2:2">
      <c r="B1632" s="18"/>
    </row>
    <row r="1633" spans="2:2">
      <c r="B1633" s="18"/>
    </row>
    <row r="1634" spans="2:2">
      <c r="B1634" s="18"/>
    </row>
    <row r="1635" spans="2:2">
      <c r="B1635" s="18"/>
    </row>
    <row r="1636" spans="2:2">
      <c r="B1636" s="18"/>
    </row>
    <row r="1637" spans="2:2">
      <c r="B1637" s="18"/>
    </row>
    <row r="1638" spans="2:2">
      <c r="B1638" s="18"/>
    </row>
    <row r="1639" spans="2:2">
      <c r="B1639" s="18"/>
    </row>
    <row r="1640" spans="2:2">
      <c r="B1640" s="18"/>
    </row>
    <row r="1641" spans="2:2">
      <c r="B1641" s="18"/>
    </row>
    <row r="1642" spans="2:2">
      <c r="B1642" s="18"/>
    </row>
    <row r="1643" spans="2:2">
      <c r="B1643" s="18"/>
    </row>
    <row r="1644" spans="2:2">
      <c r="B1644" s="18"/>
    </row>
    <row r="1645" spans="2:2">
      <c r="B1645" s="18"/>
    </row>
    <row r="1646" spans="2:2">
      <c r="B1646" s="18"/>
    </row>
    <row r="1647" spans="2:2">
      <c r="B1647" s="18"/>
    </row>
    <row r="1648" spans="2:2">
      <c r="B1648" s="18"/>
    </row>
    <row r="1649" spans="2:2">
      <c r="B1649" s="18"/>
    </row>
    <row r="1650" spans="2:2">
      <c r="B1650" s="18"/>
    </row>
    <row r="1651" spans="2:2">
      <c r="B1651" s="18"/>
    </row>
    <row r="1652" spans="2:2">
      <c r="B1652" s="18"/>
    </row>
    <row r="1653" spans="2:2">
      <c r="B1653" s="18"/>
    </row>
    <row r="1654" spans="2:2">
      <c r="B1654" s="18"/>
    </row>
    <row r="1655" spans="2:2">
      <c r="B1655" s="18"/>
    </row>
    <row r="1656" spans="2:2">
      <c r="B1656" s="18"/>
    </row>
    <row r="1657" spans="2:2">
      <c r="B1657" s="18"/>
    </row>
    <row r="1658" spans="2:2">
      <c r="B1658" s="18"/>
    </row>
    <row r="1659" spans="2:2">
      <c r="B1659" s="18"/>
    </row>
    <row r="1660" spans="2:2">
      <c r="B1660" s="18"/>
    </row>
    <row r="1661" spans="2:2">
      <c r="B1661" s="18"/>
    </row>
    <row r="1662" spans="2:2">
      <c r="B1662" s="18"/>
    </row>
    <row r="1663" spans="2:2">
      <c r="B1663" s="18"/>
    </row>
    <row r="1664" spans="2:2">
      <c r="B1664" s="18"/>
    </row>
    <row r="1665" spans="2:2">
      <c r="B1665" s="18"/>
    </row>
    <row r="1666" spans="2:2">
      <c r="B1666" s="18"/>
    </row>
    <row r="1667" spans="2:2">
      <c r="B1667" s="18"/>
    </row>
    <row r="1668" spans="2:2">
      <c r="B1668" s="18"/>
    </row>
    <row r="1669" spans="2:2">
      <c r="B1669" s="18"/>
    </row>
    <row r="1670" spans="2:2">
      <c r="B1670" s="18"/>
    </row>
    <row r="1671" spans="2:2">
      <c r="B1671" s="18"/>
    </row>
    <row r="1672" spans="2:2">
      <c r="B1672" s="18"/>
    </row>
    <row r="1673" spans="2:2">
      <c r="B1673" s="18"/>
    </row>
    <row r="1674" spans="2:2">
      <c r="B1674" s="18"/>
    </row>
    <row r="1675" spans="2:2">
      <c r="B1675" s="18"/>
    </row>
    <row r="1676" spans="2:2">
      <c r="B1676" s="18"/>
    </row>
    <row r="1677" spans="2:2">
      <c r="B1677" s="18"/>
    </row>
    <row r="1678" spans="2:2">
      <c r="B1678" s="18"/>
    </row>
    <row r="1679" spans="2:2">
      <c r="B1679" s="18"/>
    </row>
    <row r="1680" spans="2:2">
      <c r="B1680" s="18"/>
    </row>
    <row r="1681" spans="2:2">
      <c r="B1681" s="18"/>
    </row>
    <row r="1682" spans="2:2">
      <c r="B1682" s="18"/>
    </row>
    <row r="1683" spans="2:2">
      <c r="B1683" s="18"/>
    </row>
    <row r="1684" spans="2:2">
      <c r="B1684" s="18"/>
    </row>
    <row r="1685" spans="2:2">
      <c r="B1685" s="18"/>
    </row>
    <row r="1686" spans="2:2">
      <c r="B1686" s="18"/>
    </row>
    <row r="1687" spans="2:2">
      <c r="B1687" s="18"/>
    </row>
    <row r="1688" spans="2:2">
      <c r="B1688" s="18"/>
    </row>
    <row r="1689" spans="2:2">
      <c r="B1689" s="18"/>
    </row>
    <row r="1690" spans="2:2">
      <c r="B1690" s="18"/>
    </row>
    <row r="1691" spans="2:2">
      <c r="B1691" s="18"/>
    </row>
    <row r="1692" spans="2:2">
      <c r="B1692" s="18"/>
    </row>
    <row r="1693" spans="2:2">
      <c r="B1693" s="18"/>
    </row>
    <row r="1694" spans="2:2">
      <c r="B1694" s="18"/>
    </row>
    <row r="1695" spans="2:2">
      <c r="B1695" s="18"/>
    </row>
    <row r="1696" spans="2:2">
      <c r="B1696" s="18"/>
    </row>
    <row r="1697" spans="2:2">
      <c r="B1697" s="18"/>
    </row>
    <row r="1698" spans="2:2">
      <c r="B1698" s="18"/>
    </row>
    <row r="1699" spans="2:2">
      <c r="B1699" s="18"/>
    </row>
    <row r="1700" spans="2:2">
      <c r="B1700" s="18"/>
    </row>
    <row r="1701" spans="2:2">
      <c r="B1701" s="18"/>
    </row>
    <row r="1702" spans="2:2">
      <c r="B1702" s="18"/>
    </row>
    <row r="1703" spans="2:2">
      <c r="B1703" s="18"/>
    </row>
    <row r="1704" spans="2:2">
      <c r="B1704" s="18"/>
    </row>
    <row r="1705" spans="2:2">
      <c r="B1705" s="18"/>
    </row>
    <row r="1706" spans="2:2">
      <c r="B1706" s="18"/>
    </row>
    <row r="1707" spans="2:2">
      <c r="B1707" s="18"/>
    </row>
    <row r="1708" spans="2:2">
      <c r="B1708" s="18"/>
    </row>
    <row r="1709" spans="2:2">
      <c r="B1709" s="18"/>
    </row>
    <row r="1710" spans="2:2">
      <c r="B1710" s="18"/>
    </row>
    <row r="1711" spans="2:2">
      <c r="B1711" s="18"/>
    </row>
    <row r="1712" spans="2:2">
      <c r="B1712" s="18"/>
    </row>
    <row r="1713" spans="2:2">
      <c r="B1713" s="18"/>
    </row>
    <row r="1714" spans="2:2">
      <c r="B1714" s="18"/>
    </row>
    <row r="1715" spans="2:2">
      <c r="B1715" s="18"/>
    </row>
    <row r="1716" spans="2:2">
      <c r="B1716" s="18"/>
    </row>
    <row r="1717" spans="2:2">
      <c r="B1717" s="18"/>
    </row>
    <row r="1718" spans="2:2">
      <c r="B1718" s="18"/>
    </row>
    <row r="1719" spans="2:2">
      <c r="B1719" s="18"/>
    </row>
    <row r="1720" spans="2:2">
      <c r="B1720" s="18"/>
    </row>
    <row r="1721" spans="2:2">
      <c r="B1721" s="18"/>
    </row>
    <row r="1722" spans="2:2">
      <c r="B1722" s="18"/>
    </row>
    <row r="1723" spans="2:2">
      <c r="B1723" s="18"/>
    </row>
    <row r="1724" spans="2:2">
      <c r="B1724" s="18"/>
    </row>
    <row r="1725" spans="2:2">
      <c r="B1725" s="18"/>
    </row>
    <row r="1726" spans="2:2">
      <c r="B1726" s="18"/>
    </row>
    <row r="1727" spans="2:2">
      <c r="B1727" s="18"/>
    </row>
    <row r="1728" spans="2:2">
      <c r="B1728" s="18"/>
    </row>
    <row r="1729" spans="2:2">
      <c r="B1729" s="18"/>
    </row>
    <row r="1730" spans="2:2">
      <c r="B1730" s="18"/>
    </row>
    <row r="1731" spans="2:2">
      <c r="B1731" s="18"/>
    </row>
    <row r="1732" spans="2:2">
      <c r="B1732" s="18"/>
    </row>
    <row r="1733" spans="2:2">
      <c r="B1733" s="18"/>
    </row>
    <row r="1734" spans="2:2">
      <c r="B1734" s="18"/>
    </row>
    <row r="1735" spans="2:2">
      <c r="B1735" s="18"/>
    </row>
    <row r="1736" spans="2:2">
      <c r="B1736" s="18"/>
    </row>
    <row r="1737" spans="2:2">
      <c r="B1737" s="18"/>
    </row>
    <row r="1738" spans="2:2">
      <c r="B1738" s="18"/>
    </row>
    <row r="1739" spans="2:2">
      <c r="B1739" s="18"/>
    </row>
    <row r="1740" spans="2:2">
      <c r="B1740" s="18"/>
    </row>
    <row r="1741" spans="2:2">
      <c r="B1741" s="18"/>
    </row>
    <row r="1742" spans="2:2">
      <c r="B1742" s="18"/>
    </row>
    <row r="1743" spans="2:2">
      <c r="B1743" s="18"/>
    </row>
    <row r="1744" spans="2:2">
      <c r="B1744" s="18"/>
    </row>
    <row r="1745" spans="2:2">
      <c r="B1745" s="18"/>
    </row>
    <row r="1746" spans="2:2">
      <c r="B1746" s="18"/>
    </row>
    <row r="1747" spans="2:2">
      <c r="B1747" s="18"/>
    </row>
    <row r="1748" spans="2:2">
      <c r="B1748" s="18"/>
    </row>
    <row r="1749" spans="2:2">
      <c r="B1749" s="18"/>
    </row>
    <row r="1750" spans="2:2">
      <c r="B1750" s="18"/>
    </row>
    <row r="1751" spans="2:2">
      <c r="B1751" s="18"/>
    </row>
    <row r="1752" spans="2:2">
      <c r="B1752" s="18"/>
    </row>
    <row r="1753" spans="2:2">
      <c r="B1753" s="18"/>
    </row>
    <row r="1754" spans="2:2">
      <c r="B1754" s="18"/>
    </row>
    <row r="1755" spans="2:2">
      <c r="B1755" s="18"/>
    </row>
    <row r="1756" spans="2:2">
      <c r="B1756" s="18"/>
    </row>
    <row r="1757" spans="2:2">
      <c r="B1757" s="18"/>
    </row>
    <row r="1758" spans="2:2">
      <c r="B1758" s="18"/>
    </row>
    <row r="1759" spans="2:2">
      <c r="B1759" s="18"/>
    </row>
    <row r="1760" spans="2:2">
      <c r="B1760" s="18"/>
    </row>
    <row r="1761" spans="2:2">
      <c r="B1761" s="18"/>
    </row>
    <row r="1762" spans="2:2">
      <c r="B1762" s="18"/>
    </row>
    <row r="1763" spans="2:2">
      <c r="B1763" s="18"/>
    </row>
    <row r="1764" spans="2:2">
      <c r="B1764" s="18"/>
    </row>
    <row r="1765" spans="2:2">
      <c r="B1765" s="18"/>
    </row>
    <row r="1766" spans="2:2">
      <c r="B1766" s="18"/>
    </row>
    <row r="1767" spans="2:2">
      <c r="B1767" s="18"/>
    </row>
    <row r="1768" spans="2:2">
      <c r="B1768" s="18"/>
    </row>
    <row r="1769" spans="2:2">
      <c r="B1769" s="18"/>
    </row>
    <row r="1770" spans="2:2">
      <c r="B1770" s="18"/>
    </row>
    <row r="1771" spans="2:2">
      <c r="B1771" s="18"/>
    </row>
    <row r="1772" spans="2:2">
      <c r="B1772" s="18"/>
    </row>
    <row r="1773" spans="2:2">
      <c r="B1773" s="18"/>
    </row>
    <row r="1774" spans="2:2">
      <c r="B1774" s="18"/>
    </row>
    <row r="1775" spans="2:2">
      <c r="B1775" s="18"/>
    </row>
    <row r="1776" spans="2:2">
      <c r="B1776" s="18"/>
    </row>
    <row r="1777" spans="2:2">
      <c r="B1777" s="18"/>
    </row>
    <row r="1778" spans="2:2">
      <c r="B1778" s="18"/>
    </row>
    <row r="1779" spans="2:2">
      <c r="B1779" s="18"/>
    </row>
    <row r="1780" spans="2:2">
      <c r="B1780" s="18"/>
    </row>
    <row r="1781" spans="2:2">
      <c r="B1781" s="18"/>
    </row>
    <row r="1782" spans="2:2">
      <c r="B1782" s="18"/>
    </row>
    <row r="1783" spans="2:2">
      <c r="B1783" s="18"/>
    </row>
    <row r="1784" spans="2:2">
      <c r="B1784" s="18"/>
    </row>
    <row r="1785" spans="2:2">
      <c r="B1785" s="18"/>
    </row>
    <row r="1786" spans="2:2">
      <c r="B1786" s="18"/>
    </row>
    <row r="1787" spans="2:2">
      <c r="B1787" s="18"/>
    </row>
    <row r="1788" spans="2:2">
      <c r="B1788" s="18"/>
    </row>
    <row r="1789" spans="2:2">
      <c r="B1789" s="18"/>
    </row>
    <row r="1790" spans="2:2">
      <c r="B1790" s="18"/>
    </row>
    <row r="1791" spans="2:2">
      <c r="B1791" s="18"/>
    </row>
    <row r="1792" spans="2:2">
      <c r="B1792" s="18"/>
    </row>
    <row r="1793" spans="2:2">
      <c r="B1793" s="18"/>
    </row>
    <row r="1794" spans="2:2">
      <c r="B1794" s="18"/>
    </row>
    <row r="1795" spans="2:2">
      <c r="B1795" s="18"/>
    </row>
    <row r="1796" spans="2:2">
      <c r="B1796" s="18"/>
    </row>
    <row r="1797" spans="2:2">
      <c r="B1797" s="18"/>
    </row>
    <row r="1798" spans="2:2">
      <c r="B1798" s="18"/>
    </row>
    <row r="1799" spans="2:2">
      <c r="B1799" s="18"/>
    </row>
    <row r="1800" spans="2:2">
      <c r="B1800" s="18"/>
    </row>
    <row r="1801" spans="2:2">
      <c r="B1801" s="18"/>
    </row>
    <row r="1802" spans="2:2">
      <c r="B1802" s="18"/>
    </row>
    <row r="1803" spans="2:2">
      <c r="B1803" s="18"/>
    </row>
    <row r="1804" spans="2:2">
      <c r="B1804" s="18"/>
    </row>
    <row r="1805" spans="2:2">
      <c r="B1805" s="18"/>
    </row>
    <row r="1806" spans="2:2">
      <c r="B1806" s="18"/>
    </row>
    <row r="1807" spans="2:2">
      <c r="B1807" s="18"/>
    </row>
    <row r="1808" spans="2:2">
      <c r="B1808" s="18"/>
    </row>
    <row r="1809" spans="2:2">
      <c r="B1809" s="18"/>
    </row>
    <row r="1810" spans="2:2">
      <c r="B1810" s="18"/>
    </row>
    <row r="1811" spans="2:2">
      <c r="B1811" s="18"/>
    </row>
    <row r="1812" spans="2:2">
      <c r="B1812" s="18"/>
    </row>
    <row r="1813" spans="2:2">
      <c r="B1813" s="18"/>
    </row>
    <row r="1814" spans="2:2">
      <c r="B1814" s="18"/>
    </row>
    <row r="1815" spans="2:2">
      <c r="B1815" s="18"/>
    </row>
    <row r="1816" spans="2:2">
      <c r="B1816" s="18"/>
    </row>
    <row r="1817" spans="2:2">
      <c r="B1817" s="18"/>
    </row>
    <row r="1818" spans="2:2">
      <c r="B1818" s="18"/>
    </row>
    <row r="1819" spans="2:2">
      <c r="B1819" s="18"/>
    </row>
    <row r="1820" spans="2:2">
      <c r="B1820" s="18"/>
    </row>
    <row r="1821" spans="2:2">
      <c r="B1821" s="18"/>
    </row>
    <row r="1822" spans="2:2">
      <c r="B1822" s="18"/>
    </row>
    <row r="1823" spans="2:2">
      <c r="B1823" s="18"/>
    </row>
    <row r="1824" spans="2:2">
      <c r="B1824" s="18"/>
    </row>
    <row r="1825" spans="2:2">
      <c r="B1825" s="18"/>
    </row>
    <row r="1826" spans="2:2">
      <c r="B1826" s="18"/>
    </row>
    <row r="1827" spans="2:2">
      <c r="B1827" s="18"/>
    </row>
    <row r="1828" spans="2:2">
      <c r="B1828" s="18"/>
    </row>
    <row r="1829" spans="2:2">
      <c r="B1829" s="18"/>
    </row>
    <row r="1830" spans="2:2">
      <c r="B1830" s="18"/>
    </row>
    <row r="1831" spans="2:2">
      <c r="B1831" s="18"/>
    </row>
    <row r="1832" spans="2:2">
      <c r="B1832" s="18"/>
    </row>
    <row r="1833" spans="2:2">
      <c r="B1833" s="18"/>
    </row>
    <row r="1834" spans="2:2">
      <c r="B1834" s="18"/>
    </row>
    <row r="1835" spans="2:2">
      <c r="B1835" s="18"/>
    </row>
    <row r="1836" spans="2:2">
      <c r="B1836" s="18"/>
    </row>
    <row r="1837" spans="2:2">
      <c r="B1837" s="18"/>
    </row>
    <row r="1838" spans="2:2">
      <c r="B1838" s="18"/>
    </row>
    <row r="1839" spans="2:2">
      <c r="B1839" s="18"/>
    </row>
    <row r="1840" spans="2:2">
      <c r="B1840" s="18"/>
    </row>
    <row r="1841" spans="2:2">
      <c r="B1841" s="18"/>
    </row>
    <row r="1842" spans="2:2">
      <c r="B1842" s="18"/>
    </row>
    <row r="1843" spans="2:2">
      <c r="B1843" s="18"/>
    </row>
    <row r="1844" spans="2:2">
      <c r="B1844" s="18"/>
    </row>
    <row r="1845" spans="2:2">
      <c r="B1845" s="18"/>
    </row>
    <row r="1846" spans="2:2">
      <c r="B1846" s="18"/>
    </row>
    <row r="1847" spans="2:2">
      <c r="B1847" s="18"/>
    </row>
    <row r="1848" spans="2:2">
      <c r="B1848" s="18"/>
    </row>
    <row r="1849" spans="2:2">
      <c r="B1849" s="18"/>
    </row>
    <row r="1850" spans="2:2">
      <c r="B1850" s="18"/>
    </row>
    <row r="1851" spans="2:2">
      <c r="B1851" s="18"/>
    </row>
    <row r="1852" spans="2:2">
      <c r="B1852" s="18"/>
    </row>
    <row r="1853" spans="2:2">
      <c r="B1853" s="18"/>
    </row>
    <row r="1854" spans="2:2">
      <c r="B1854" s="18"/>
    </row>
    <row r="1855" spans="2:2">
      <c r="B1855" s="18"/>
    </row>
    <row r="1856" spans="2:2">
      <c r="B1856" s="18"/>
    </row>
    <row r="1857" spans="2:2">
      <c r="B1857" s="18"/>
    </row>
    <row r="1858" spans="2:2">
      <c r="B1858" s="18"/>
    </row>
    <row r="1859" spans="2:2">
      <c r="B1859" s="18"/>
    </row>
    <row r="1860" spans="2:2">
      <c r="B1860" s="18"/>
    </row>
    <row r="1861" spans="2:2">
      <c r="B1861" s="18"/>
    </row>
    <row r="1862" spans="2:2">
      <c r="B1862" s="18"/>
    </row>
    <row r="1863" spans="2:2">
      <c r="B1863" s="18"/>
    </row>
    <row r="1864" spans="2:2">
      <c r="B1864" s="18"/>
    </row>
    <row r="1865" spans="2:2">
      <c r="B1865" s="18"/>
    </row>
    <row r="1866" spans="2:2">
      <c r="B1866" s="18"/>
    </row>
    <row r="1867" spans="2:2">
      <c r="B1867" s="18"/>
    </row>
    <row r="1868" spans="2:2">
      <c r="B1868" s="18"/>
    </row>
    <row r="1869" spans="2:2">
      <c r="B1869" s="18"/>
    </row>
    <row r="1870" spans="2:2">
      <c r="B1870" s="18"/>
    </row>
    <row r="1871" spans="2:2">
      <c r="B1871" s="18"/>
    </row>
    <row r="1872" spans="2:2">
      <c r="B1872" s="18"/>
    </row>
    <row r="1873" spans="2:2">
      <c r="B1873" s="18"/>
    </row>
    <row r="1874" spans="2:2">
      <c r="B1874" s="18"/>
    </row>
    <row r="1875" spans="2:2">
      <c r="B1875" s="18"/>
    </row>
    <row r="1876" spans="2:2">
      <c r="B1876" s="18"/>
    </row>
    <row r="1877" spans="2:2">
      <c r="B1877" s="18"/>
    </row>
    <row r="1878" spans="2:2">
      <c r="B1878" s="18"/>
    </row>
    <row r="1879" spans="2:2">
      <c r="B1879" s="18"/>
    </row>
    <row r="1880" spans="2:2">
      <c r="B1880" s="18"/>
    </row>
    <row r="1881" spans="2:2">
      <c r="B1881" s="18"/>
    </row>
    <row r="1882" spans="2:2">
      <c r="B1882" s="18"/>
    </row>
    <row r="1883" spans="2:2">
      <c r="B1883" s="18"/>
    </row>
    <row r="1884" spans="2:2">
      <c r="B1884" s="18"/>
    </row>
    <row r="1885" spans="2:2">
      <c r="B1885" s="18"/>
    </row>
    <row r="1886" spans="2:2">
      <c r="B1886" s="18"/>
    </row>
    <row r="1887" spans="2:2">
      <c r="B1887" s="18"/>
    </row>
    <row r="1888" spans="2:2">
      <c r="B1888" s="18"/>
    </row>
    <row r="1889" spans="2:2">
      <c r="B1889" s="18"/>
    </row>
    <row r="1890" spans="2:2">
      <c r="B1890" s="18"/>
    </row>
    <row r="1891" spans="2:2">
      <c r="B1891" s="18"/>
    </row>
    <row r="1892" spans="2:2">
      <c r="B1892" s="18"/>
    </row>
    <row r="1893" spans="2:2">
      <c r="B1893" s="18"/>
    </row>
    <row r="1894" spans="2:2">
      <c r="B1894" s="18"/>
    </row>
    <row r="1895" spans="2:2">
      <c r="B1895" s="18"/>
    </row>
    <row r="1896" spans="2:2">
      <c r="B1896" s="18"/>
    </row>
    <row r="1897" spans="2:2">
      <c r="B1897" s="18"/>
    </row>
    <row r="1898" spans="2:2">
      <c r="B1898" s="18"/>
    </row>
    <row r="1899" spans="2:2">
      <c r="B1899" s="18"/>
    </row>
    <row r="1900" spans="2:2">
      <c r="B1900" s="18"/>
    </row>
    <row r="1901" spans="2:2">
      <c r="B1901" s="18"/>
    </row>
    <row r="1902" spans="2:2">
      <c r="B1902" s="18"/>
    </row>
    <row r="1903" spans="2:2">
      <c r="B1903" s="18"/>
    </row>
    <row r="1904" spans="2:2">
      <c r="B1904" s="18"/>
    </row>
    <row r="1905" spans="2:2">
      <c r="B1905" s="18"/>
    </row>
    <row r="1906" spans="2:2">
      <c r="B1906" s="18"/>
    </row>
    <row r="1907" spans="2:2">
      <c r="B1907" s="18"/>
    </row>
    <row r="1908" spans="2:2">
      <c r="B1908" s="18"/>
    </row>
    <row r="1909" spans="2:2">
      <c r="B1909" s="18"/>
    </row>
    <row r="1910" spans="2:2">
      <c r="B1910" s="18"/>
    </row>
    <row r="1911" spans="2:2">
      <c r="B1911" s="18"/>
    </row>
    <row r="1912" spans="2:2">
      <c r="B1912" s="18"/>
    </row>
    <row r="1913" spans="2:2">
      <c r="B1913" s="18"/>
    </row>
    <row r="1914" spans="2:2">
      <c r="B1914" s="18"/>
    </row>
    <row r="1915" spans="2:2">
      <c r="B1915" s="18"/>
    </row>
    <row r="1916" spans="2:2">
      <c r="B1916" s="18"/>
    </row>
    <row r="1917" spans="2:2">
      <c r="B1917" s="18"/>
    </row>
    <row r="1918" spans="2:2">
      <c r="B1918" s="18"/>
    </row>
    <row r="1919" spans="2:2">
      <c r="B1919" s="18"/>
    </row>
    <row r="1920" spans="2:2">
      <c r="B1920" s="18"/>
    </row>
    <row r="1921" spans="2:2">
      <c r="B1921" s="18"/>
    </row>
    <row r="1922" spans="2:2">
      <c r="B1922" s="18"/>
    </row>
    <row r="1923" spans="2:2">
      <c r="B1923" s="18"/>
    </row>
    <row r="1924" spans="2:2">
      <c r="B1924" s="18"/>
    </row>
    <row r="1925" spans="2:2">
      <c r="B1925" s="18"/>
    </row>
    <row r="1926" spans="2:2">
      <c r="B1926" s="18"/>
    </row>
    <row r="1927" spans="2:2">
      <c r="B1927" s="18"/>
    </row>
    <row r="1928" spans="2:2">
      <c r="B1928" s="18"/>
    </row>
    <row r="1929" spans="2:2">
      <c r="B1929" s="18"/>
    </row>
    <row r="1930" spans="2:2">
      <c r="B1930" s="18"/>
    </row>
    <row r="1931" spans="2:2">
      <c r="B1931" s="18"/>
    </row>
    <row r="1932" spans="2:2">
      <c r="B1932" s="18"/>
    </row>
    <row r="1933" spans="2:2">
      <c r="B1933" s="18"/>
    </row>
    <row r="1934" spans="2:2">
      <c r="B1934" s="18"/>
    </row>
    <row r="1935" spans="2:2">
      <c r="B1935" s="18"/>
    </row>
    <row r="1936" spans="2:2">
      <c r="B1936" s="18"/>
    </row>
    <row r="1937" spans="2:2">
      <c r="B1937" s="18"/>
    </row>
    <row r="1938" spans="2:2">
      <c r="B1938" s="18"/>
    </row>
    <row r="1939" spans="2:2">
      <c r="B1939" s="18"/>
    </row>
    <row r="1940" spans="2:2">
      <c r="B1940" s="18"/>
    </row>
    <row r="1941" spans="2:2">
      <c r="B1941" s="18"/>
    </row>
    <row r="1942" spans="2:2">
      <c r="B1942" s="18"/>
    </row>
    <row r="1943" spans="2:2">
      <c r="B1943" s="18"/>
    </row>
    <row r="1944" spans="2:2">
      <c r="B1944" s="18"/>
    </row>
    <row r="1945" spans="2:2">
      <c r="B1945" s="18"/>
    </row>
    <row r="1946" spans="2:2">
      <c r="B1946" s="18"/>
    </row>
    <row r="1947" spans="2:2">
      <c r="B1947" s="18"/>
    </row>
    <row r="1948" spans="2:2">
      <c r="B1948" s="18"/>
    </row>
    <row r="1949" spans="2:2">
      <c r="B1949" s="18"/>
    </row>
    <row r="1950" spans="2:2">
      <c r="B1950" s="18"/>
    </row>
    <row r="1951" spans="2:2">
      <c r="B1951" s="18"/>
    </row>
    <row r="1952" spans="2:2">
      <c r="B1952" s="18"/>
    </row>
    <row r="1953" spans="2:2">
      <c r="B1953" s="18"/>
    </row>
    <row r="1954" spans="2:2">
      <c r="B1954" s="18"/>
    </row>
    <row r="1955" spans="2:2">
      <c r="B1955" s="18"/>
    </row>
    <row r="1956" spans="2:2">
      <c r="B1956" s="18"/>
    </row>
    <row r="1957" spans="2:2">
      <c r="B1957" s="18"/>
    </row>
    <row r="1958" spans="2:2">
      <c r="B1958" s="18"/>
    </row>
    <row r="1959" spans="2:2">
      <c r="B1959" s="18"/>
    </row>
    <row r="1960" spans="2:2">
      <c r="B1960" s="18"/>
    </row>
    <row r="1961" spans="2:2">
      <c r="B1961" s="18"/>
    </row>
    <row r="1962" spans="2:2">
      <c r="B1962" s="18"/>
    </row>
    <row r="1963" spans="2:2">
      <c r="B1963" s="18"/>
    </row>
    <row r="1964" spans="2:2">
      <c r="B1964" s="18"/>
    </row>
    <row r="1965" spans="2:2">
      <c r="B1965" s="18"/>
    </row>
    <row r="1966" spans="2:2">
      <c r="B1966" s="18"/>
    </row>
    <row r="1967" spans="2:2">
      <c r="B1967" s="18"/>
    </row>
    <row r="1968" spans="2:2">
      <c r="B1968" s="18"/>
    </row>
    <row r="1969" spans="2:2">
      <c r="B1969" s="18"/>
    </row>
    <row r="1970" spans="2:2">
      <c r="B1970" s="18"/>
    </row>
    <row r="1971" spans="2:2">
      <c r="B1971" s="18"/>
    </row>
    <row r="1972" spans="2:2">
      <c r="B1972" s="18"/>
    </row>
    <row r="1973" spans="2:2">
      <c r="B1973" s="18"/>
    </row>
    <row r="1974" spans="2:2">
      <c r="B1974" s="18"/>
    </row>
    <row r="1975" spans="2:2">
      <c r="B1975" s="18"/>
    </row>
    <row r="1976" spans="2:2">
      <c r="B1976" s="18"/>
    </row>
    <row r="1977" spans="2:2">
      <c r="B1977" s="18"/>
    </row>
    <row r="1978" spans="2:2">
      <c r="B1978" s="18"/>
    </row>
    <row r="1979" spans="2:2">
      <c r="B1979" s="18"/>
    </row>
    <row r="1980" spans="2:2">
      <c r="B1980" s="18"/>
    </row>
    <row r="1981" spans="2:2">
      <c r="B1981" s="18"/>
    </row>
    <row r="1982" spans="2:2">
      <c r="B1982" s="18"/>
    </row>
    <row r="1983" spans="2:2">
      <c r="B1983" s="18"/>
    </row>
    <row r="1984" spans="2:2">
      <c r="B1984" s="18"/>
    </row>
    <row r="1985" spans="2:2">
      <c r="B1985" s="18"/>
    </row>
    <row r="1986" spans="2:2">
      <c r="B1986" s="18"/>
    </row>
    <row r="1987" spans="2:2">
      <c r="B1987" s="18"/>
    </row>
    <row r="1988" spans="2:2">
      <c r="B1988" s="18"/>
    </row>
    <row r="1989" spans="2:2">
      <c r="B1989" s="18"/>
    </row>
    <row r="1990" spans="2:2">
      <c r="B1990" s="18"/>
    </row>
    <row r="1991" spans="2:2">
      <c r="B1991" s="18"/>
    </row>
    <row r="1992" spans="2:2">
      <c r="B1992" s="18"/>
    </row>
    <row r="1993" spans="2:2">
      <c r="B1993" s="18"/>
    </row>
    <row r="1994" spans="2:2">
      <c r="B1994" s="18"/>
    </row>
    <row r="1995" spans="2:2">
      <c r="B1995" s="18"/>
    </row>
    <row r="1996" spans="2:2">
      <c r="B1996" s="18"/>
    </row>
    <row r="1997" spans="2:2">
      <c r="B1997" s="18"/>
    </row>
    <row r="1998" spans="2:2">
      <c r="B1998" s="18"/>
    </row>
    <row r="1999" spans="2:2">
      <c r="B1999" s="18"/>
    </row>
    <row r="2000" spans="2:2">
      <c r="B2000" s="18"/>
    </row>
    <row r="2001" spans="2:2">
      <c r="B2001" s="18"/>
    </row>
    <row r="2002" spans="2:2">
      <c r="B2002" s="18"/>
    </row>
    <row r="2003" spans="2:2">
      <c r="B2003" s="18"/>
    </row>
    <row r="2004" spans="2:2">
      <c r="B2004" s="18"/>
    </row>
    <row r="2005" spans="2:2">
      <c r="B2005" s="18"/>
    </row>
    <row r="2006" spans="2:2">
      <c r="B2006" s="18"/>
    </row>
    <row r="2007" spans="2:2">
      <c r="B2007" s="18"/>
    </row>
    <row r="2008" spans="2:2">
      <c r="B2008" s="18"/>
    </row>
    <row r="2009" spans="2:2">
      <c r="B2009" s="18"/>
    </row>
    <row r="2010" spans="2:2">
      <c r="B2010" s="18"/>
    </row>
    <row r="2011" spans="2:2">
      <c r="B2011" s="18"/>
    </row>
    <row r="2012" spans="2:2">
      <c r="B2012" s="18"/>
    </row>
    <row r="2013" spans="2:2">
      <c r="B2013" s="18"/>
    </row>
    <row r="2014" spans="2:2">
      <c r="B2014" s="18"/>
    </row>
    <row r="2015" spans="2:2">
      <c r="B2015" s="18"/>
    </row>
    <row r="2016" spans="2:2">
      <c r="B2016" s="18"/>
    </row>
    <row r="2017" spans="2:2">
      <c r="B2017" s="18"/>
    </row>
    <row r="2018" spans="2:2">
      <c r="B2018" s="18"/>
    </row>
    <row r="2019" spans="2:2">
      <c r="B2019" s="18"/>
    </row>
    <row r="2020" spans="2:2">
      <c r="B2020" s="18"/>
    </row>
    <row r="2021" spans="2:2">
      <c r="B2021" s="18"/>
    </row>
    <row r="2022" spans="2:2">
      <c r="B2022" s="18"/>
    </row>
    <row r="2023" spans="2:2">
      <c r="B2023" s="18"/>
    </row>
    <row r="2024" spans="2:2">
      <c r="B2024" s="18"/>
    </row>
    <row r="2025" spans="2:2">
      <c r="B2025" s="18"/>
    </row>
    <row r="2026" spans="2:2">
      <c r="B2026" s="18"/>
    </row>
    <row r="2027" spans="2:2">
      <c r="B2027" s="18"/>
    </row>
    <row r="2028" spans="2:2">
      <c r="B2028" s="18"/>
    </row>
    <row r="2029" spans="2:2">
      <c r="B2029" s="18"/>
    </row>
    <row r="2030" spans="2:2">
      <c r="B2030" s="18"/>
    </row>
    <row r="2031" spans="2:2">
      <c r="B2031" s="18"/>
    </row>
    <row r="2032" spans="2:2">
      <c r="B2032" s="18"/>
    </row>
    <row r="2033" spans="2:2">
      <c r="B2033" s="18"/>
    </row>
    <row r="2034" spans="2:2">
      <c r="B2034" s="18"/>
    </row>
    <row r="2035" spans="2:2">
      <c r="B2035" s="18"/>
    </row>
    <row r="2036" spans="2:2">
      <c r="B2036" s="18"/>
    </row>
    <row r="2037" spans="2:2">
      <c r="B2037" s="18"/>
    </row>
    <row r="2038" spans="2:2">
      <c r="B2038" s="18"/>
    </row>
    <row r="2039" spans="2:2">
      <c r="B2039" s="18"/>
    </row>
    <row r="2040" spans="2:2">
      <c r="B2040" s="18"/>
    </row>
    <row r="2041" spans="2:2">
      <c r="B2041" s="18"/>
    </row>
    <row r="2042" spans="2:2">
      <c r="B2042" s="18"/>
    </row>
    <row r="2043" spans="2:2">
      <c r="B2043" s="18"/>
    </row>
    <row r="2044" spans="2:2">
      <c r="B2044" s="18"/>
    </row>
    <row r="2045" spans="2:2">
      <c r="B2045" s="18"/>
    </row>
    <row r="2046" spans="2:2">
      <c r="B2046" s="18"/>
    </row>
    <row r="2047" spans="2:2">
      <c r="B2047" s="18"/>
    </row>
    <row r="2048" spans="2:2">
      <c r="B2048" s="18"/>
    </row>
    <row r="2049" spans="2:2">
      <c r="B2049" s="18"/>
    </row>
    <row r="2050" spans="2:2">
      <c r="B2050" s="18"/>
    </row>
    <row r="2051" spans="2:2">
      <c r="B2051" s="18"/>
    </row>
    <row r="2052" spans="2:2">
      <c r="B2052" s="18"/>
    </row>
    <row r="2053" spans="2:2">
      <c r="B2053" s="18"/>
    </row>
    <row r="2054" spans="2:2">
      <c r="B2054" s="18"/>
    </row>
    <row r="2055" spans="2:2">
      <c r="B2055" s="18"/>
    </row>
    <row r="2056" spans="2:2">
      <c r="B2056" s="18"/>
    </row>
    <row r="2057" spans="2:2">
      <c r="B2057" s="18"/>
    </row>
    <row r="2058" spans="2:2">
      <c r="B2058" s="18"/>
    </row>
    <row r="2059" spans="2:2">
      <c r="B2059" s="18"/>
    </row>
    <row r="2060" spans="2:2">
      <c r="B2060" s="18"/>
    </row>
    <row r="2061" spans="2:2">
      <c r="B2061" s="18"/>
    </row>
    <row r="2062" spans="2:2">
      <c r="B2062" s="18"/>
    </row>
    <row r="2063" spans="2:2">
      <c r="B2063" s="18"/>
    </row>
    <row r="2064" spans="2:2">
      <c r="B2064" s="18"/>
    </row>
    <row r="2065" spans="2:2">
      <c r="B2065" s="18"/>
    </row>
    <row r="2066" spans="2:2">
      <c r="B2066" s="18"/>
    </row>
    <row r="2067" spans="2:2">
      <c r="B2067" s="18"/>
    </row>
    <row r="2068" spans="2:2">
      <c r="B2068" s="18"/>
    </row>
    <row r="2069" spans="2:2">
      <c r="B2069" s="18"/>
    </row>
    <row r="2070" spans="2:2">
      <c r="B2070" s="18"/>
    </row>
    <row r="2071" spans="2:2">
      <c r="B2071" s="18"/>
    </row>
    <row r="2072" spans="2:2">
      <c r="B2072" s="18"/>
    </row>
    <row r="2073" spans="2:2">
      <c r="B2073" s="18"/>
    </row>
    <row r="2074" spans="2:2">
      <c r="B2074" s="18"/>
    </row>
    <row r="2075" spans="2:2">
      <c r="B2075" s="18"/>
    </row>
    <row r="2076" spans="2:2">
      <c r="B2076" s="18"/>
    </row>
    <row r="2077" spans="2:2">
      <c r="B2077" s="18"/>
    </row>
    <row r="2078" spans="2:2">
      <c r="B2078" s="18"/>
    </row>
    <row r="2079" spans="2:2">
      <c r="B2079" s="18"/>
    </row>
    <row r="2080" spans="2:2">
      <c r="B2080" s="18"/>
    </row>
    <row r="2081" spans="2:2">
      <c r="B2081" s="18"/>
    </row>
    <row r="2082" spans="2:2">
      <c r="B2082" s="18"/>
    </row>
    <row r="2083" spans="2:2">
      <c r="B2083" s="18"/>
    </row>
    <row r="2084" spans="2:2">
      <c r="B2084" s="18"/>
    </row>
    <row r="2085" spans="2:2">
      <c r="B2085" s="18"/>
    </row>
    <row r="2086" spans="2:2">
      <c r="B2086" s="18"/>
    </row>
    <row r="2087" spans="2:2">
      <c r="B2087" s="18"/>
    </row>
    <row r="2088" spans="2:2">
      <c r="B2088" s="18"/>
    </row>
    <row r="2089" spans="2:2">
      <c r="B2089" s="18"/>
    </row>
    <row r="2090" spans="2:2">
      <c r="B2090" s="18"/>
    </row>
    <row r="2091" spans="2:2">
      <c r="B2091" s="18"/>
    </row>
    <row r="2092" spans="2:2">
      <c r="B2092" s="18"/>
    </row>
    <row r="2093" spans="2:2">
      <c r="B2093" s="18"/>
    </row>
    <row r="2094" spans="2:2">
      <c r="B2094" s="18"/>
    </row>
    <row r="2095" spans="2:2">
      <c r="B2095" s="18"/>
    </row>
    <row r="2096" spans="2:2">
      <c r="B2096" s="18"/>
    </row>
    <row r="2097" spans="2:2">
      <c r="B2097" s="18"/>
    </row>
    <row r="2098" spans="2:2">
      <c r="B2098" s="18"/>
    </row>
    <row r="2099" spans="2:2">
      <c r="B2099" s="18"/>
    </row>
    <row r="2100" spans="2:2">
      <c r="B2100" s="18"/>
    </row>
    <row r="2101" spans="2:2">
      <c r="B2101" s="18"/>
    </row>
    <row r="2102" spans="2:2">
      <c r="B2102" s="18"/>
    </row>
    <row r="2103" spans="2:2">
      <c r="B2103" s="18"/>
    </row>
    <row r="2104" spans="2:2">
      <c r="B2104" s="18"/>
    </row>
    <row r="2105" spans="2:2">
      <c r="B2105" s="18"/>
    </row>
    <row r="2106" spans="2:2">
      <c r="B2106" s="18"/>
    </row>
    <row r="2107" spans="2:2">
      <c r="B2107" s="18"/>
    </row>
    <row r="2108" spans="2:2">
      <c r="B2108" s="18"/>
    </row>
    <row r="2109" spans="2:2">
      <c r="B2109" s="18"/>
    </row>
    <row r="2110" spans="2:2">
      <c r="B2110" s="18"/>
    </row>
    <row r="2111" spans="2:2">
      <c r="B2111" s="18"/>
    </row>
    <row r="2112" spans="2:2">
      <c r="B2112" s="18"/>
    </row>
    <row r="2113" spans="2:2">
      <c r="B2113" s="18"/>
    </row>
    <row r="2114" spans="2:2">
      <c r="B2114" s="18"/>
    </row>
    <row r="2115" spans="2:2">
      <c r="B2115" s="18"/>
    </row>
    <row r="2116" spans="2:2">
      <c r="B2116" s="18"/>
    </row>
    <row r="2117" spans="2:2">
      <c r="B2117" s="18"/>
    </row>
    <row r="2118" spans="2:2">
      <c r="B2118" s="18"/>
    </row>
    <row r="2119" spans="2:2">
      <c r="B2119" s="18"/>
    </row>
    <row r="2120" spans="2:2">
      <c r="B2120" s="18"/>
    </row>
    <row r="2121" spans="2:2">
      <c r="B2121" s="18"/>
    </row>
    <row r="2122" spans="2:2">
      <c r="B2122" s="18"/>
    </row>
    <row r="2123" spans="2:2">
      <c r="B2123" s="18"/>
    </row>
    <row r="2124" spans="2:2">
      <c r="B2124" s="18"/>
    </row>
    <row r="2125" spans="2:2">
      <c r="B2125" s="18"/>
    </row>
    <row r="2126" spans="2:2">
      <c r="B2126" s="18"/>
    </row>
    <row r="2127" spans="2:2">
      <c r="B2127" s="18"/>
    </row>
    <row r="2128" spans="2:2">
      <c r="B2128" s="18"/>
    </row>
    <row r="2129" spans="2:2">
      <c r="B2129" s="18"/>
    </row>
    <row r="2130" spans="2:2">
      <c r="B2130" s="18"/>
    </row>
    <row r="2131" spans="2:2">
      <c r="B2131" s="18"/>
    </row>
    <row r="2132" spans="2:2">
      <c r="B2132" s="18"/>
    </row>
    <row r="2133" spans="2:2">
      <c r="B2133" s="18"/>
    </row>
    <row r="2134" spans="2:2">
      <c r="B2134" s="18"/>
    </row>
    <row r="2135" spans="2:2">
      <c r="B2135" s="18"/>
    </row>
    <row r="2136" spans="2:2">
      <c r="B2136" s="18"/>
    </row>
    <row r="2137" spans="2:2">
      <c r="B2137" s="18"/>
    </row>
    <row r="2138" spans="2:2">
      <c r="B2138" s="18"/>
    </row>
    <row r="2139" spans="2:2">
      <c r="B2139" s="18"/>
    </row>
    <row r="2140" spans="2:2">
      <c r="B2140" s="18"/>
    </row>
    <row r="2141" spans="2:2">
      <c r="B2141" s="18"/>
    </row>
    <row r="2142" spans="2:2">
      <c r="B2142" s="18"/>
    </row>
    <row r="2143" spans="2:2">
      <c r="B2143" s="18"/>
    </row>
    <row r="2144" spans="2:2">
      <c r="B2144" s="18"/>
    </row>
    <row r="2145" spans="2:2">
      <c r="B2145" s="18"/>
    </row>
    <row r="2146" spans="2:2">
      <c r="B2146" s="18"/>
    </row>
    <row r="2147" spans="2:2">
      <c r="B2147" s="18"/>
    </row>
    <row r="2148" spans="2:2">
      <c r="B2148" s="18"/>
    </row>
    <row r="2149" spans="2:2">
      <c r="B2149" s="18"/>
    </row>
    <row r="2150" spans="2:2">
      <c r="B2150" s="18"/>
    </row>
    <row r="2151" spans="2:2">
      <c r="B2151" s="18"/>
    </row>
    <row r="2152" spans="2:2">
      <c r="B2152" s="18"/>
    </row>
    <row r="2153" spans="2:2">
      <c r="B2153" s="18"/>
    </row>
    <row r="2154" spans="2:2">
      <c r="B2154" s="18"/>
    </row>
    <row r="2155" spans="2:2">
      <c r="B2155" s="18"/>
    </row>
    <row r="2156" spans="2:2">
      <c r="B2156" s="18"/>
    </row>
    <row r="2157" spans="2:2">
      <c r="B2157" s="18"/>
    </row>
    <row r="2158" spans="2:2">
      <c r="B2158" s="18"/>
    </row>
    <row r="2159" spans="2:2">
      <c r="B2159" s="18"/>
    </row>
    <row r="2160" spans="2:2">
      <c r="B2160" s="18"/>
    </row>
    <row r="2161" spans="2:2">
      <c r="B2161" s="18"/>
    </row>
    <row r="2162" spans="2:2">
      <c r="B2162" s="18"/>
    </row>
    <row r="2163" spans="2:2">
      <c r="B2163" s="18"/>
    </row>
    <row r="2164" spans="2:2">
      <c r="B2164" s="18"/>
    </row>
    <row r="2165" spans="2:2">
      <c r="B2165" s="18"/>
    </row>
    <row r="2166" spans="2:2">
      <c r="B2166" s="18"/>
    </row>
    <row r="2167" spans="2:2">
      <c r="B2167" s="18"/>
    </row>
    <row r="2168" spans="2:2">
      <c r="B2168" s="18"/>
    </row>
    <row r="2169" spans="2:2">
      <c r="B2169" s="18"/>
    </row>
    <row r="2170" spans="2:2">
      <c r="B2170" s="18"/>
    </row>
    <row r="2171" spans="2:2">
      <c r="B2171" s="18"/>
    </row>
    <row r="2172" spans="2:2">
      <c r="B2172" s="18"/>
    </row>
    <row r="2173" spans="2:2">
      <c r="B2173" s="18"/>
    </row>
    <row r="2174" spans="2:2">
      <c r="B2174" s="18"/>
    </row>
    <row r="2175" spans="2:2">
      <c r="B2175" s="18"/>
    </row>
    <row r="2176" spans="2:2">
      <c r="B2176" s="18"/>
    </row>
    <row r="2177" spans="2:2">
      <c r="B2177" s="18"/>
    </row>
    <row r="2178" spans="2:2">
      <c r="B2178" s="18"/>
    </row>
    <row r="2179" spans="2:2">
      <c r="B2179" s="18"/>
    </row>
    <row r="2180" spans="2:2">
      <c r="B2180" s="18"/>
    </row>
    <row r="2181" spans="2:2">
      <c r="B2181" s="18"/>
    </row>
    <row r="2182" spans="2:2">
      <c r="B2182" s="18"/>
    </row>
    <row r="2183" spans="2:2">
      <c r="B2183" s="18"/>
    </row>
    <row r="2184" spans="2:2">
      <c r="B2184" s="18"/>
    </row>
    <row r="2185" spans="2:2">
      <c r="B2185" s="18"/>
    </row>
    <row r="2186" spans="2:2">
      <c r="B2186" s="18"/>
    </row>
    <row r="2187" spans="2:2">
      <c r="B2187" s="18"/>
    </row>
    <row r="2188" spans="2:2">
      <c r="B2188" s="18"/>
    </row>
    <row r="2189" spans="2:2">
      <c r="B2189" s="18"/>
    </row>
    <row r="2190" spans="2:2">
      <c r="B2190" s="18"/>
    </row>
    <row r="2191" spans="2:2">
      <c r="B2191" s="18"/>
    </row>
    <row r="2192" spans="2:2">
      <c r="B2192" s="18"/>
    </row>
    <row r="2193" spans="2:2">
      <c r="B2193" s="18"/>
    </row>
    <row r="2194" spans="2:2">
      <c r="B2194" s="18"/>
    </row>
    <row r="2195" spans="2:2">
      <c r="B2195" s="18"/>
    </row>
    <row r="2196" spans="2:2">
      <c r="B2196" s="18"/>
    </row>
    <row r="2197" spans="2:2">
      <c r="B2197" s="18"/>
    </row>
    <row r="2198" spans="2:2">
      <c r="B2198" s="18"/>
    </row>
    <row r="2199" spans="2:2">
      <c r="B2199" s="18"/>
    </row>
    <row r="2200" spans="2:2">
      <c r="B2200" s="18"/>
    </row>
    <row r="2201" spans="2:2">
      <c r="B2201" s="18"/>
    </row>
    <row r="2202" spans="2:2">
      <c r="B2202" s="18"/>
    </row>
    <row r="2203" spans="2:2">
      <c r="B2203" s="18"/>
    </row>
    <row r="2204" spans="2:2">
      <c r="B2204" s="18"/>
    </row>
    <row r="2205" spans="2:2">
      <c r="B2205" s="18"/>
    </row>
    <row r="2206" spans="2:2">
      <c r="B2206" s="18"/>
    </row>
    <row r="2207" spans="2:2">
      <c r="B2207" s="18"/>
    </row>
    <row r="2208" spans="2:2">
      <c r="B2208" s="18"/>
    </row>
    <row r="2209" spans="2:2">
      <c r="B2209" s="18"/>
    </row>
    <row r="2210" spans="2:2">
      <c r="B2210" s="18"/>
    </row>
    <row r="2211" spans="2:2">
      <c r="B2211" s="18"/>
    </row>
    <row r="2212" spans="2:2">
      <c r="B2212" s="18"/>
    </row>
    <row r="2213" spans="2:2">
      <c r="B2213" s="18"/>
    </row>
    <row r="2214" spans="2:2">
      <c r="B2214" s="18"/>
    </row>
    <row r="2215" spans="2:2">
      <c r="B2215" s="18"/>
    </row>
    <row r="2216" spans="2:2">
      <c r="B2216" s="18"/>
    </row>
    <row r="2217" spans="2:2">
      <c r="B2217" s="18"/>
    </row>
    <row r="2218" spans="2:2">
      <c r="B2218" s="18"/>
    </row>
    <row r="2219" spans="2:2">
      <c r="B2219" s="18"/>
    </row>
    <row r="2220" spans="2:2">
      <c r="B2220" s="18"/>
    </row>
    <row r="2221" spans="2:2">
      <c r="B2221" s="18"/>
    </row>
    <row r="2222" spans="2:2">
      <c r="B2222" s="18"/>
    </row>
    <row r="2223" spans="2:2">
      <c r="B2223" s="18"/>
    </row>
    <row r="2224" spans="2:2">
      <c r="B2224" s="18"/>
    </row>
    <row r="2225" spans="2:2">
      <c r="B2225" s="18"/>
    </row>
    <row r="2226" spans="2:2">
      <c r="B2226" s="18"/>
    </row>
    <row r="2227" spans="2:2">
      <c r="B2227" s="18"/>
    </row>
    <row r="2228" spans="2:2">
      <c r="B2228" s="18"/>
    </row>
    <row r="2229" spans="2:2">
      <c r="B2229" s="18"/>
    </row>
    <row r="2230" spans="2:2">
      <c r="B2230" s="18"/>
    </row>
    <row r="2231" spans="2:2">
      <c r="B2231" s="18"/>
    </row>
    <row r="2232" spans="2:2">
      <c r="B2232" s="18"/>
    </row>
    <row r="2233" spans="2:2">
      <c r="B2233" s="18"/>
    </row>
    <row r="2234" spans="2:2">
      <c r="B2234" s="18"/>
    </row>
    <row r="2235" spans="2:2">
      <c r="B2235" s="18"/>
    </row>
    <row r="2236" spans="2:2">
      <c r="B2236" s="18"/>
    </row>
    <row r="2237" spans="2:2">
      <c r="B2237" s="18"/>
    </row>
    <row r="2238" spans="2:2">
      <c r="B2238" s="18"/>
    </row>
    <row r="2239" spans="2:2">
      <c r="B2239" s="18"/>
    </row>
    <row r="2240" spans="2:2">
      <c r="B2240" s="18"/>
    </row>
    <row r="2241" spans="2:2">
      <c r="B2241" s="18"/>
    </row>
    <row r="2242" spans="2:2">
      <c r="B2242" s="18"/>
    </row>
    <row r="2243" spans="2:2">
      <c r="B2243" s="18"/>
    </row>
    <row r="2244" spans="2:2">
      <c r="B2244" s="18"/>
    </row>
    <row r="2245" spans="2:2">
      <c r="B2245" s="18"/>
    </row>
    <row r="2246" spans="2:2">
      <c r="B2246" s="18"/>
    </row>
    <row r="2247" spans="2:2">
      <c r="B2247" s="18"/>
    </row>
    <row r="2248" spans="2:2">
      <c r="B2248" s="18"/>
    </row>
    <row r="2249" spans="2:2">
      <c r="B2249" s="18"/>
    </row>
    <row r="2250" spans="2:2">
      <c r="B2250" s="18"/>
    </row>
    <row r="2251" spans="2:2">
      <c r="B2251" s="18"/>
    </row>
    <row r="2252" spans="2:2">
      <c r="B2252" s="18"/>
    </row>
    <row r="2253" spans="2:2">
      <c r="B2253" s="18"/>
    </row>
    <row r="2254" spans="2:2">
      <c r="B2254" s="18"/>
    </row>
    <row r="2255" spans="2:2">
      <c r="B2255" s="18"/>
    </row>
    <row r="2256" spans="2:2">
      <c r="B2256" s="18"/>
    </row>
    <row r="2257" spans="2:2">
      <c r="B2257" s="18"/>
    </row>
    <row r="2258" spans="2:2">
      <c r="B2258" s="18"/>
    </row>
    <row r="2259" spans="2:2">
      <c r="B2259" s="18"/>
    </row>
    <row r="2260" spans="2:2">
      <c r="B2260" s="18"/>
    </row>
    <row r="2261" spans="2:2">
      <c r="B2261" s="18"/>
    </row>
    <row r="2262" spans="2:2">
      <c r="B2262" s="18"/>
    </row>
    <row r="2263" spans="2:2">
      <c r="B2263" s="18"/>
    </row>
    <row r="2264" spans="2:2">
      <c r="B2264" s="18"/>
    </row>
    <row r="2265" spans="2:2">
      <c r="B2265" s="18"/>
    </row>
    <row r="2266" spans="2:2">
      <c r="B2266" s="18"/>
    </row>
    <row r="2267" spans="2:2">
      <c r="B2267" s="18"/>
    </row>
    <row r="2268" spans="2:2">
      <c r="B2268" s="18"/>
    </row>
    <row r="2269" spans="2:2">
      <c r="B2269" s="18"/>
    </row>
    <row r="2270" spans="2:2">
      <c r="B2270" s="18"/>
    </row>
    <row r="2271" spans="2:2">
      <c r="B2271" s="18"/>
    </row>
    <row r="2272" spans="2:2">
      <c r="B2272" s="18"/>
    </row>
    <row r="2273" spans="2:2">
      <c r="B2273" s="18"/>
    </row>
    <row r="2274" spans="2:2">
      <c r="B2274" s="18"/>
    </row>
    <row r="2275" spans="2:2">
      <c r="B2275" s="18"/>
    </row>
    <row r="2276" spans="2:2">
      <c r="B2276" s="18"/>
    </row>
    <row r="2277" spans="2:2">
      <c r="B2277" s="18"/>
    </row>
    <row r="2278" spans="2:2">
      <c r="B2278" s="18"/>
    </row>
    <row r="2279" spans="2:2">
      <c r="B2279" s="18"/>
    </row>
    <row r="2280" spans="2:2">
      <c r="B2280" s="18"/>
    </row>
    <row r="2281" spans="2:2">
      <c r="B2281" s="18"/>
    </row>
    <row r="2282" spans="2:2">
      <c r="B2282" s="18"/>
    </row>
    <row r="2283" spans="2:2">
      <c r="B2283" s="18"/>
    </row>
    <row r="2284" spans="2:2">
      <c r="B2284" s="18"/>
    </row>
    <row r="2285" spans="2:2">
      <c r="B2285" s="18"/>
    </row>
    <row r="2286" spans="2:2">
      <c r="B2286" s="18"/>
    </row>
    <row r="2287" spans="2:2">
      <c r="B2287" s="18"/>
    </row>
    <row r="2288" spans="2:2">
      <c r="B2288" s="18"/>
    </row>
    <row r="2289" spans="2:2">
      <c r="B2289" s="18"/>
    </row>
    <row r="2290" spans="2:2">
      <c r="B2290" s="18"/>
    </row>
    <row r="2291" spans="2:2">
      <c r="B2291" s="18"/>
    </row>
    <row r="2292" spans="2:2">
      <c r="B2292" s="18"/>
    </row>
    <row r="2293" spans="2:2">
      <c r="B2293" s="18"/>
    </row>
    <row r="2294" spans="2:2">
      <c r="B2294" s="18"/>
    </row>
    <row r="2295" spans="2:2">
      <c r="B2295" s="18"/>
    </row>
    <row r="2296" spans="2:2">
      <c r="B2296" s="18"/>
    </row>
    <row r="2297" spans="2:2">
      <c r="B2297" s="18"/>
    </row>
    <row r="2298" spans="2:2">
      <c r="B2298" s="18"/>
    </row>
    <row r="2299" spans="2:2">
      <c r="B2299" s="18"/>
    </row>
    <row r="2300" spans="2:2">
      <c r="B2300" s="18"/>
    </row>
    <row r="2301" spans="2:2">
      <c r="B2301" s="18"/>
    </row>
    <row r="2302" spans="2:2">
      <c r="B2302" s="18"/>
    </row>
    <row r="2303" spans="2:2">
      <c r="B2303" s="18"/>
    </row>
    <row r="2304" spans="2:2">
      <c r="B2304" s="18"/>
    </row>
    <row r="2305" spans="2:2">
      <c r="B2305" s="18"/>
    </row>
    <row r="2306" spans="2:2">
      <c r="B2306" s="18"/>
    </row>
    <row r="2307" spans="2:2">
      <c r="B2307" s="18"/>
    </row>
    <row r="2308" spans="2:2">
      <c r="B2308" s="18"/>
    </row>
    <row r="2309" spans="2:2">
      <c r="B2309" s="18"/>
    </row>
    <row r="2310" spans="2:2">
      <c r="B2310" s="18"/>
    </row>
    <row r="2311" spans="2:2">
      <c r="B2311" s="18"/>
    </row>
    <row r="2312" spans="2:2">
      <c r="B2312" s="18"/>
    </row>
    <row r="2313" spans="2:2">
      <c r="B2313" s="18"/>
    </row>
    <row r="2314" spans="2:2">
      <c r="B2314" s="18"/>
    </row>
    <row r="2315" spans="2:2">
      <c r="B2315" s="18"/>
    </row>
    <row r="2316" spans="2:2">
      <c r="B2316" s="18"/>
    </row>
    <row r="2317" spans="2:2">
      <c r="B2317" s="18"/>
    </row>
    <row r="2318" spans="2:2">
      <c r="B2318" s="18"/>
    </row>
    <row r="2319" spans="2:2">
      <c r="B2319" s="18"/>
    </row>
    <row r="2320" spans="2:2">
      <c r="B2320" s="18"/>
    </row>
    <row r="2321" spans="2:2">
      <c r="B2321" s="18"/>
    </row>
    <row r="2322" spans="2:2">
      <c r="B2322" s="18"/>
    </row>
    <row r="2323" spans="2:2">
      <c r="B2323" s="18"/>
    </row>
    <row r="2324" spans="2:2">
      <c r="B2324" s="18"/>
    </row>
    <row r="2325" spans="2:2">
      <c r="B2325" s="18"/>
    </row>
    <row r="2326" spans="2:2">
      <c r="B2326" s="18"/>
    </row>
    <row r="2327" spans="2:2">
      <c r="B2327" s="18"/>
    </row>
    <row r="2328" spans="2:2">
      <c r="B2328" s="18"/>
    </row>
    <row r="2329" spans="2:2">
      <c r="B2329" s="18"/>
    </row>
    <row r="2330" spans="2:2">
      <c r="B2330" s="18"/>
    </row>
    <row r="2331" spans="2:2">
      <c r="B2331" s="18"/>
    </row>
    <row r="2332" spans="2:2">
      <c r="B2332" s="18"/>
    </row>
    <row r="2333" spans="2:2">
      <c r="B2333" s="18"/>
    </row>
    <row r="2334" spans="2:2">
      <c r="B2334" s="18"/>
    </row>
    <row r="2335" spans="2:2">
      <c r="B2335" s="18"/>
    </row>
    <row r="2336" spans="2:2">
      <c r="B2336" s="18"/>
    </row>
    <row r="2337" spans="2:2">
      <c r="B2337" s="18"/>
    </row>
    <row r="2338" spans="2:2">
      <c r="B2338" s="18"/>
    </row>
    <row r="2339" spans="2:2">
      <c r="B2339" s="18"/>
    </row>
    <row r="2340" spans="2:2">
      <c r="B2340" s="18"/>
    </row>
    <row r="2341" spans="2:2">
      <c r="B2341" s="18"/>
    </row>
    <row r="2342" spans="2:2">
      <c r="B2342" s="18"/>
    </row>
    <row r="2343" spans="2:2">
      <c r="B2343" s="18"/>
    </row>
    <row r="2344" spans="2:2">
      <c r="B2344" s="18"/>
    </row>
    <row r="2345" spans="2:2">
      <c r="B2345" s="18"/>
    </row>
    <row r="2346" spans="2:2">
      <c r="B2346" s="18"/>
    </row>
    <row r="2347" spans="2:2">
      <c r="B2347" s="18"/>
    </row>
    <row r="2348" spans="2:2">
      <c r="B2348" s="18"/>
    </row>
    <row r="2349" spans="2:2">
      <c r="B2349" s="18"/>
    </row>
    <row r="2350" spans="2:2">
      <c r="B2350" s="18"/>
    </row>
    <row r="2351" spans="2:2">
      <c r="B2351" s="18"/>
    </row>
    <row r="2352" spans="2:2">
      <c r="B2352" s="18"/>
    </row>
    <row r="2353" spans="2:2">
      <c r="B2353" s="18"/>
    </row>
    <row r="2354" spans="2:2">
      <c r="B2354" s="18"/>
    </row>
    <row r="2355" spans="2:2">
      <c r="B2355" s="18"/>
    </row>
    <row r="2356" spans="2:2">
      <c r="B2356" s="18"/>
    </row>
    <row r="2357" spans="2:2">
      <c r="B2357" s="18"/>
    </row>
    <row r="2358" spans="2:2">
      <c r="B2358" s="18"/>
    </row>
    <row r="2359" spans="2:2">
      <c r="B2359" s="18"/>
    </row>
    <row r="2360" spans="2:2">
      <c r="B2360" s="18"/>
    </row>
    <row r="2361" spans="2:2">
      <c r="B2361" s="18"/>
    </row>
    <row r="2362" spans="2:2">
      <c r="B2362" s="18"/>
    </row>
    <row r="2363" spans="2:2">
      <c r="B2363" s="18"/>
    </row>
    <row r="2364" spans="2:2">
      <c r="B2364" s="18"/>
    </row>
    <row r="2365" spans="2:2">
      <c r="B2365" s="18"/>
    </row>
    <row r="2366" spans="2:2">
      <c r="B2366" s="18"/>
    </row>
    <row r="2367" spans="2:2">
      <c r="B2367" s="18"/>
    </row>
    <row r="2368" spans="2:2">
      <c r="B2368" s="18"/>
    </row>
    <row r="2369" spans="2:2">
      <c r="B2369" s="18"/>
    </row>
    <row r="2370" spans="2:2">
      <c r="B2370" s="18"/>
    </row>
    <row r="2371" spans="2:2">
      <c r="B2371" s="18"/>
    </row>
    <row r="2372" spans="2:2">
      <c r="B2372" s="18"/>
    </row>
    <row r="2373" spans="2:2">
      <c r="B2373" s="18"/>
    </row>
    <row r="2374" spans="2:2">
      <c r="B2374" s="18"/>
    </row>
    <row r="2375" spans="2:2">
      <c r="B2375" s="18"/>
    </row>
    <row r="2376" spans="2:2">
      <c r="B2376" s="18"/>
    </row>
    <row r="2377" spans="2:2">
      <c r="B2377" s="18"/>
    </row>
    <row r="2378" spans="2:2">
      <c r="B2378" s="18"/>
    </row>
    <row r="2379" spans="2:2">
      <c r="B2379" s="18"/>
    </row>
    <row r="2380" spans="2:2">
      <c r="B2380" s="18"/>
    </row>
    <row r="2381" spans="2:2">
      <c r="B2381" s="18"/>
    </row>
    <row r="2382" spans="2:2">
      <c r="B2382" s="18"/>
    </row>
    <row r="2383" spans="2:2">
      <c r="B2383" s="18"/>
    </row>
    <row r="2384" spans="2:2">
      <c r="B2384" s="18"/>
    </row>
    <row r="2385" spans="2:2">
      <c r="B2385" s="18"/>
    </row>
    <row r="2386" spans="2:2">
      <c r="B2386" s="18"/>
    </row>
    <row r="2387" spans="2:2">
      <c r="B2387" s="18"/>
    </row>
    <row r="2388" spans="2:2">
      <c r="B2388" s="18"/>
    </row>
    <row r="2389" spans="2:2">
      <c r="B2389" s="18"/>
    </row>
    <row r="2390" spans="2:2">
      <c r="B2390" s="18"/>
    </row>
    <row r="2391" spans="2:2">
      <c r="B2391" s="18"/>
    </row>
    <row r="2392" spans="2:2">
      <c r="B2392" s="18"/>
    </row>
    <row r="2393" spans="2:2">
      <c r="B2393" s="18"/>
    </row>
    <row r="2394" spans="2:2">
      <c r="B2394" s="18"/>
    </row>
    <row r="2395" spans="2:2">
      <c r="B2395" s="18"/>
    </row>
    <row r="2396" spans="2:2">
      <c r="B2396" s="18"/>
    </row>
    <row r="2397" spans="2:2">
      <c r="B2397" s="18"/>
    </row>
    <row r="2398" spans="2:2">
      <c r="B2398" s="18"/>
    </row>
    <row r="2399" spans="2:2">
      <c r="B2399" s="18"/>
    </row>
    <row r="2400" spans="2:2">
      <c r="B2400" s="18"/>
    </row>
    <row r="2401" spans="2:2">
      <c r="B2401" s="18"/>
    </row>
    <row r="2402" spans="2:2">
      <c r="B2402" s="18"/>
    </row>
    <row r="2403" spans="2:2">
      <c r="B2403" s="18"/>
    </row>
    <row r="2404" spans="2:2">
      <c r="B2404" s="18"/>
    </row>
    <row r="2405" spans="2:2">
      <c r="B2405" s="18"/>
    </row>
    <row r="2406" spans="2:2">
      <c r="B2406" s="18"/>
    </row>
    <row r="2407" spans="2:2">
      <c r="B2407" s="18"/>
    </row>
    <row r="2408" spans="2:2">
      <c r="B2408" s="18"/>
    </row>
    <row r="2409" spans="2:2">
      <c r="B2409" s="18"/>
    </row>
    <row r="2410" spans="2:2">
      <c r="B2410" s="18"/>
    </row>
    <row r="2411" spans="2:2">
      <c r="B2411" s="18"/>
    </row>
    <row r="2412" spans="2:2">
      <c r="B2412" s="18"/>
    </row>
    <row r="2413" spans="2:2">
      <c r="B2413" s="18"/>
    </row>
    <row r="2414" spans="2:2">
      <c r="B2414" s="18"/>
    </row>
    <row r="2415" spans="2:2">
      <c r="B2415" s="18"/>
    </row>
    <row r="2416" spans="2:2">
      <c r="B2416" s="18"/>
    </row>
    <row r="2417" spans="2:2">
      <c r="B2417" s="18"/>
    </row>
    <row r="2418" spans="2:2">
      <c r="B2418" s="18"/>
    </row>
    <row r="2419" spans="2:2">
      <c r="B2419" s="18"/>
    </row>
    <row r="2420" spans="2:2">
      <c r="B2420" s="18"/>
    </row>
    <row r="2421" spans="2:2">
      <c r="B2421" s="18"/>
    </row>
    <row r="2422" spans="2:2">
      <c r="B2422" s="18"/>
    </row>
    <row r="2423" spans="2:2">
      <c r="B2423" s="18"/>
    </row>
    <row r="2424" spans="2:2">
      <c r="B2424" s="18"/>
    </row>
    <row r="2425" spans="2:2">
      <c r="B2425" s="18"/>
    </row>
    <row r="2426" spans="2:2">
      <c r="B2426" s="18"/>
    </row>
    <row r="2427" spans="2:2">
      <c r="B2427" s="18"/>
    </row>
    <row r="2428" spans="2:2">
      <c r="B2428" s="18"/>
    </row>
    <row r="2429" spans="2:2">
      <c r="B2429" s="18"/>
    </row>
    <row r="2430" spans="2:2">
      <c r="B2430" s="18"/>
    </row>
    <row r="2431" spans="2:2">
      <c r="B2431" s="18"/>
    </row>
    <row r="2432" spans="2:2">
      <c r="B2432" s="18"/>
    </row>
    <row r="2433" spans="2:2">
      <c r="B2433" s="18"/>
    </row>
    <row r="2434" spans="2:2">
      <c r="B2434" s="18"/>
    </row>
    <row r="2435" spans="2:2">
      <c r="B2435" s="18"/>
    </row>
    <row r="2436" spans="2:2">
      <c r="B2436" s="18"/>
    </row>
    <row r="2437" spans="2:2">
      <c r="B2437" s="18"/>
    </row>
    <row r="2438" spans="2:2">
      <c r="B2438" s="18"/>
    </row>
    <row r="2439" spans="2:2">
      <c r="B2439" s="18"/>
    </row>
    <row r="2440" spans="2:2">
      <c r="B2440" s="18"/>
    </row>
    <row r="2441" spans="2:2">
      <c r="B2441" s="18"/>
    </row>
    <row r="2442" spans="2:2">
      <c r="B2442" s="18"/>
    </row>
    <row r="2443" spans="2:2">
      <c r="B2443" s="18"/>
    </row>
    <row r="2444" spans="2:2">
      <c r="B2444" s="18"/>
    </row>
    <row r="2445" spans="2:2">
      <c r="B2445" s="18"/>
    </row>
    <row r="2446" spans="2:2">
      <c r="B2446" s="18"/>
    </row>
    <row r="2447" spans="2:2">
      <c r="B2447" s="18"/>
    </row>
    <row r="2448" spans="2:2">
      <c r="B2448" s="18"/>
    </row>
    <row r="2449" spans="2:2">
      <c r="B2449" s="18"/>
    </row>
    <row r="2450" spans="2:2">
      <c r="B2450" s="18"/>
    </row>
    <row r="2451" spans="2:2">
      <c r="B2451" s="18"/>
    </row>
    <row r="2452" spans="2:2">
      <c r="B2452" s="18"/>
    </row>
    <row r="2453" spans="2:2">
      <c r="B2453" s="18"/>
    </row>
    <row r="2454" spans="2:2">
      <c r="B2454" s="18"/>
    </row>
    <row r="2455" spans="2:2">
      <c r="B2455" s="18"/>
    </row>
    <row r="2456" spans="2:2">
      <c r="B2456" s="18"/>
    </row>
    <row r="2457" spans="2:2">
      <c r="B2457" s="18"/>
    </row>
    <row r="2458" spans="2:2">
      <c r="B2458" s="18"/>
    </row>
    <row r="2459" spans="2:2">
      <c r="B2459" s="18"/>
    </row>
    <row r="2460" spans="2:2">
      <c r="B2460" s="18"/>
    </row>
    <row r="2461" spans="2:2">
      <c r="B2461" s="18"/>
    </row>
    <row r="2462" spans="2:2">
      <c r="B2462" s="18"/>
    </row>
    <row r="2463" spans="2:2">
      <c r="B2463" s="18"/>
    </row>
    <row r="2464" spans="2:2">
      <c r="B2464" s="18"/>
    </row>
    <row r="2465" spans="2:2">
      <c r="B2465" s="18"/>
    </row>
    <row r="2466" spans="2:2">
      <c r="B2466" s="18"/>
    </row>
    <row r="2467" spans="2:2">
      <c r="B2467" s="18"/>
    </row>
    <row r="2468" spans="2:2">
      <c r="B2468" s="18"/>
    </row>
    <row r="2469" spans="2:2">
      <c r="B2469" s="18"/>
    </row>
    <row r="2470" spans="2:2">
      <c r="B2470" s="18"/>
    </row>
    <row r="2471" spans="2:2">
      <c r="B2471" s="18"/>
    </row>
    <row r="2472" spans="2:2">
      <c r="B2472" s="18"/>
    </row>
    <row r="2473" spans="2:2">
      <c r="B2473" s="18"/>
    </row>
    <row r="2474" spans="2:2">
      <c r="B2474" s="18"/>
    </row>
    <row r="2475" spans="2:2">
      <c r="B2475" s="18"/>
    </row>
    <row r="2476" spans="2:2">
      <c r="B2476" s="18"/>
    </row>
    <row r="2477" spans="2:2">
      <c r="B2477" s="18"/>
    </row>
    <row r="2478" spans="2:2">
      <c r="B2478" s="18"/>
    </row>
    <row r="2479" spans="2:2">
      <c r="B2479" s="18"/>
    </row>
    <row r="2480" spans="2:2">
      <c r="B2480" s="18"/>
    </row>
    <row r="2481" spans="2:2">
      <c r="B2481" s="18"/>
    </row>
    <row r="2482" spans="2:2">
      <c r="B2482" s="18"/>
    </row>
    <row r="2483" spans="2:2">
      <c r="B2483" s="18"/>
    </row>
    <row r="2484" spans="2:2">
      <c r="B2484" s="18"/>
    </row>
    <row r="2485" spans="2:2">
      <c r="B2485" s="18"/>
    </row>
    <row r="2486" spans="2:2">
      <c r="B2486" s="18"/>
    </row>
    <row r="2487" spans="2:2">
      <c r="B2487" s="18"/>
    </row>
    <row r="2488" spans="2:2">
      <c r="B2488" s="18"/>
    </row>
    <row r="2489" spans="2:2">
      <c r="B2489" s="18"/>
    </row>
    <row r="2490" spans="2:2">
      <c r="B2490" s="18"/>
    </row>
    <row r="2491" spans="2:2">
      <c r="B2491" s="18"/>
    </row>
    <row r="2492" spans="2:2">
      <c r="B2492" s="18"/>
    </row>
    <row r="2493" spans="2:2">
      <c r="B2493" s="18"/>
    </row>
    <row r="2494" spans="2:2">
      <c r="B2494" s="18"/>
    </row>
    <row r="2495" spans="2:2">
      <c r="B2495" s="18"/>
    </row>
    <row r="2496" spans="2:2">
      <c r="B2496" s="18"/>
    </row>
    <row r="2497" spans="2:2">
      <c r="B2497" s="18"/>
    </row>
    <row r="2498" spans="2:2">
      <c r="B2498" s="18"/>
    </row>
    <row r="2499" spans="2:2">
      <c r="B2499" s="18"/>
    </row>
    <row r="2500" spans="2:2">
      <c r="B2500" s="18"/>
    </row>
    <row r="2501" spans="2:2">
      <c r="B2501" s="18"/>
    </row>
    <row r="2502" spans="2:2">
      <c r="B2502" s="18"/>
    </row>
    <row r="2503" spans="2:2">
      <c r="B2503" s="18"/>
    </row>
    <row r="2504" spans="2:2">
      <c r="B2504" s="18"/>
    </row>
    <row r="2505" spans="2:2">
      <c r="B2505" s="18"/>
    </row>
    <row r="2506" spans="2:2">
      <c r="B2506" s="18"/>
    </row>
    <row r="2507" spans="2:2">
      <c r="B2507" s="18"/>
    </row>
    <row r="2508" spans="2:2">
      <c r="B2508" s="18"/>
    </row>
    <row r="2509" spans="2:2">
      <c r="B2509" s="18"/>
    </row>
    <row r="2510" spans="2:2">
      <c r="B2510" s="18"/>
    </row>
    <row r="2511" spans="2:2">
      <c r="B2511" s="18"/>
    </row>
    <row r="2512" spans="2:2">
      <c r="B2512" s="18"/>
    </row>
    <row r="2513" spans="2:2">
      <c r="B2513" s="18"/>
    </row>
    <row r="2514" spans="2:2">
      <c r="B2514" s="18"/>
    </row>
    <row r="2515" spans="2:2">
      <c r="B2515" s="18"/>
    </row>
    <row r="2516" spans="2:2">
      <c r="B2516" s="18"/>
    </row>
    <row r="2517" spans="2:2">
      <c r="B2517" s="18"/>
    </row>
    <row r="2518" spans="2:2">
      <c r="B2518" s="18"/>
    </row>
    <row r="2519" spans="2:2">
      <c r="B2519" s="18"/>
    </row>
    <row r="2520" spans="2:2">
      <c r="B2520" s="18"/>
    </row>
    <row r="2521" spans="2:2">
      <c r="B2521" s="18"/>
    </row>
    <row r="2522" spans="2:2">
      <c r="B2522" s="18"/>
    </row>
    <row r="2523" spans="2:2">
      <c r="B2523" s="18"/>
    </row>
    <row r="2524" spans="2:2">
      <c r="B2524" s="18"/>
    </row>
    <row r="2525" spans="2:2">
      <c r="B2525" s="18"/>
    </row>
    <row r="2526" spans="2:2">
      <c r="B2526" s="18"/>
    </row>
    <row r="2527" spans="2:2">
      <c r="B2527" s="18"/>
    </row>
    <row r="2528" spans="2:2">
      <c r="B2528" s="18"/>
    </row>
    <row r="2529" spans="2:2">
      <c r="B2529" s="18"/>
    </row>
    <row r="2530" spans="2:2">
      <c r="B2530" s="18"/>
    </row>
    <row r="2531" spans="2:2">
      <c r="B2531" s="18"/>
    </row>
    <row r="2532" spans="2:2">
      <c r="B2532" s="18"/>
    </row>
    <row r="2533" spans="2:2">
      <c r="B2533" s="18"/>
    </row>
    <row r="2534" spans="2:2">
      <c r="B2534" s="18"/>
    </row>
    <row r="2535" spans="2:2">
      <c r="B2535" s="18"/>
    </row>
    <row r="2536" spans="2:2">
      <c r="B2536" s="18"/>
    </row>
    <row r="2537" spans="2:2">
      <c r="B2537" s="18"/>
    </row>
    <row r="2538" spans="2:2">
      <c r="B2538" s="18"/>
    </row>
    <row r="2539" spans="2:2">
      <c r="B2539" s="18"/>
    </row>
    <row r="2540" spans="2:2">
      <c r="B2540" s="18"/>
    </row>
    <row r="2541" spans="2:2">
      <c r="B2541" s="18"/>
    </row>
    <row r="2542" spans="2:2">
      <c r="B2542" s="18"/>
    </row>
    <row r="2543" spans="2:2">
      <c r="B2543" s="18"/>
    </row>
    <row r="2544" spans="2:2">
      <c r="B2544" s="18"/>
    </row>
    <row r="2545" spans="2:2">
      <c r="B2545" s="18"/>
    </row>
    <row r="2546" spans="2:2">
      <c r="B2546" s="18"/>
    </row>
    <row r="2547" spans="2:2">
      <c r="B2547" s="18"/>
    </row>
    <row r="2548" spans="2:2">
      <c r="B2548" s="18"/>
    </row>
    <row r="2549" spans="2:2">
      <c r="B2549" s="18"/>
    </row>
    <row r="2550" spans="2:2">
      <c r="B2550" s="18"/>
    </row>
    <row r="2551" spans="2:2">
      <c r="B2551" s="18"/>
    </row>
    <row r="2552" spans="2:2">
      <c r="B2552" s="18"/>
    </row>
    <row r="2553" spans="2:2">
      <c r="B2553" s="18"/>
    </row>
    <row r="2554" spans="2:2">
      <c r="B2554" s="18"/>
    </row>
    <row r="2555" spans="2:2">
      <c r="B2555" s="18"/>
    </row>
    <row r="2556" spans="2:2">
      <c r="B2556" s="18"/>
    </row>
    <row r="2557" spans="2:2">
      <c r="B2557" s="18"/>
    </row>
    <row r="2558" spans="2:2">
      <c r="B2558" s="18"/>
    </row>
    <row r="2559" spans="2:2">
      <c r="B2559" s="18"/>
    </row>
    <row r="2560" spans="2:2">
      <c r="B2560" s="18"/>
    </row>
    <row r="2561" spans="2:2">
      <c r="B2561" s="18"/>
    </row>
    <row r="2562" spans="2:2">
      <c r="B2562" s="18"/>
    </row>
    <row r="2563" spans="2:2">
      <c r="B2563" s="18"/>
    </row>
    <row r="2564" spans="2:2">
      <c r="B2564" s="18"/>
    </row>
    <row r="2565" spans="2:2">
      <c r="B2565" s="18"/>
    </row>
    <row r="2566" spans="2:2">
      <c r="B2566" s="18"/>
    </row>
    <row r="2567" spans="2:2">
      <c r="B2567" s="18"/>
    </row>
    <row r="2568" spans="2:2">
      <c r="B2568" s="18"/>
    </row>
    <row r="2569" spans="2:2">
      <c r="B2569" s="18"/>
    </row>
    <row r="2570" spans="2:2">
      <c r="B2570" s="18"/>
    </row>
    <row r="2571" spans="2:2">
      <c r="B2571" s="18"/>
    </row>
    <row r="2572" spans="2:2">
      <c r="B2572" s="18"/>
    </row>
    <row r="2573" spans="2:2">
      <c r="B2573" s="18"/>
    </row>
    <row r="2574" spans="2:2">
      <c r="B2574" s="18"/>
    </row>
    <row r="2575" spans="2:2">
      <c r="B2575" s="18"/>
    </row>
    <row r="2576" spans="2:2">
      <c r="B2576" s="18"/>
    </row>
    <row r="2577" spans="2:2">
      <c r="B2577" s="18"/>
    </row>
    <row r="2578" spans="2:2">
      <c r="B2578" s="18"/>
    </row>
    <row r="2579" spans="2:2">
      <c r="B2579" s="18"/>
    </row>
    <row r="2580" spans="2:2">
      <c r="B2580" s="18"/>
    </row>
    <row r="2581" spans="2:2">
      <c r="B2581" s="18"/>
    </row>
    <row r="2582" spans="2:2">
      <c r="B2582" s="18"/>
    </row>
    <row r="2583" spans="2:2">
      <c r="B2583" s="18"/>
    </row>
    <row r="2584" spans="2:2">
      <c r="B2584" s="18"/>
    </row>
    <row r="2585" spans="2:2">
      <c r="B2585" s="18"/>
    </row>
    <row r="2586" spans="2:2">
      <c r="B2586" s="18"/>
    </row>
    <row r="2587" spans="2:2">
      <c r="B2587" s="18"/>
    </row>
    <row r="2588" spans="2:2">
      <c r="B2588" s="18"/>
    </row>
    <row r="2589" spans="2:2">
      <c r="B2589" s="18"/>
    </row>
    <row r="2590" spans="2:2">
      <c r="B2590" s="18"/>
    </row>
    <row r="2591" spans="2:2">
      <c r="B2591" s="18"/>
    </row>
    <row r="2592" spans="2:2">
      <c r="B2592" s="18"/>
    </row>
    <row r="2593" spans="2:2">
      <c r="B2593" s="18"/>
    </row>
    <row r="2594" spans="2:2">
      <c r="B2594" s="18"/>
    </row>
    <row r="2595" spans="2:2">
      <c r="B2595" s="18"/>
    </row>
    <row r="2596" spans="2:2">
      <c r="B2596" s="18"/>
    </row>
    <row r="2597" spans="2:2">
      <c r="B2597" s="18"/>
    </row>
    <row r="2598" spans="2:2">
      <c r="B2598" s="18"/>
    </row>
    <row r="2599" spans="2:2">
      <c r="B2599" s="18"/>
    </row>
    <row r="2600" spans="2:2">
      <c r="B2600" s="18"/>
    </row>
    <row r="2601" spans="2:2">
      <c r="B2601" s="18"/>
    </row>
    <row r="2602" spans="2:2">
      <c r="B2602" s="18"/>
    </row>
    <row r="2603" spans="2:2">
      <c r="B2603" s="18"/>
    </row>
    <row r="2604" spans="2:2">
      <c r="B2604" s="18"/>
    </row>
    <row r="2605" spans="2:2">
      <c r="B2605" s="18"/>
    </row>
    <row r="2606" spans="2:2">
      <c r="B2606" s="18"/>
    </row>
    <row r="2607" spans="2:2">
      <c r="B2607" s="18"/>
    </row>
    <row r="2608" spans="2:2">
      <c r="B2608" s="18"/>
    </row>
    <row r="2609" spans="2:2">
      <c r="B2609" s="18"/>
    </row>
    <row r="2610" spans="2:2">
      <c r="B2610" s="18"/>
    </row>
    <row r="2611" spans="2:2">
      <c r="B2611" s="18"/>
    </row>
    <row r="2612" spans="2:2">
      <c r="B2612" s="18"/>
    </row>
    <row r="2613" spans="2:2">
      <c r="B2613" s="18"/>
    </row>
    <row r="2614" spans="2:2">
      <c r="B2614" s="18"/>
    </row>
    <row r="2615" spans="2:2">
      <c r="B2615" s="18"/>
    </row>
    <row r="2616" spans="2:2">
      <c r="B2616" s="18"/>
    </row>
    <row r="2617" spans="2:2">
      <c r="B2617" s="18"/>
    </row>
    <row r="2618" spans="2:2">
      <c r="B2618" s="18"/>
    </row>
    <row r="2619" spans="2:2">
      <c r="B2619" s="18"/>
    </row>
    <row r="2620" spans="2:2">
      <c r="B2620" s="18"/>
    </row>
    <row r="2621" spans="2:2">
      <c r="B2621" s="18"/>
    </row>
    <row r="2622" spans="2:2">
      <c r="B2622" s="18"/>
    </row>
    <row r="2623" spans="2:2">
      <c r="B2623" s="18"/>
    </row>
    <row r="2624" spans="2:2">
      <c r="B2624" s="18"/>
    </row>
    <row r="2625" spans="2:2">
      <c r="B2625" s="18"/>
    </row>
    <row r="2626" spans="2:2">
      <c r="B2626" s="18"/>
    </row>
    <row r="2627" spans="2:2">
      <c r="B2627" s="18"/>
    </row>
    <row r="2628" spans="2:2">
      <c r="B2628" s="18"/>
    </row>
    <row r="2629" spans="2:2">
      <c r="B2629" s="18"/>
    </row>
    <row r="2630" spans="2:2">
      <c r="B2630" s="18"/>
    </row>
    <row r="2631" spans="2:2">
      <c r="B2631" s="18"/>
    </row>
    <row r="2632" spans="2:2">
      <c r="B2632" s="18"/>
    </row>
    <row r="2633" spans="2:2">
      <c r="B2633" s="18"/>
    </row>
    <row r="2634" spans="2:2">
      <c r="B2634" s="18"/>
    </row>
    <row r="2635" spans="2:2">
      <c r="B2635" s="18"/>
    </row>
    <row r="2636" spans="2:2">
      <c r="B2636" s="18"/>
    </row>
    <row r="2637" spans="2:2">
      <c r="B2637" s="18"/>
    </row>
    <row r="2638" spans="2:2">
      <c r="B2638" s="18"/>
    </row>
    <row r="2639" spans="2:2">
      <c r="B2639" s="18"/>
    </row>
    <row r="2640" spans="2:2">
      <c r="B2640" s="18"/>
    </row>
    <row r="2641" spans="2:2">
      <c r="B2641" s="18"/>
    </row>
    <row r="2642" spans="2:2">
      <c r="B2642" s="18"/>
    </row>
    <row r="2643" spans="2:2">
      <c r="B2643" s="18"/>
    </row>
    <row r="2644" spans="2:2">
      <c r="B2644" s="18"/>
    </row>
    <row r="2645" spans="2:2">
      <c r="B2645" s="18"/>
    </row>
    <row r="2646" spans="2:2">
      <c r="B2646" s="18"/>
    </row>
    <row r="2647" spans="2:2">
      <c r="B2647" s="18"/>
    </row>
    <row r="2648" spans="2:2">
      <c r="B2648" s="18"/>
    </row>
    <row r="2649" spans="2:2">
      <c r="B2649" s="18"/>
    </row>
    <row r="2650" spans="2:2">
      <c r="B2650" s="18"/>
    </row>
    <row r="2651" spans="2:2">
      <c r="B2651" s="18"/>
    </row>
    <row r="2652" spans="2:2">
      <c r="B2652" s="18"/>
    </row>
    <row r="2653" spans="2:2">
      <c r="B2653" s="18"/>
    </row>
    <row r="2654" spans="2:2">
      <c r="B2654" s="18"/>
    </row>
    <row r="2655" spans="2:2">
      <c r="B2655" s="18"/>
    </row>
    <row r="2656" spans="2:2">
      <c r="B2656" s="18"/>
    </row>
    <row r="2657" spans="2:2">
      <c r="B2657" s="18"/>
    </row>
    <row r="2658" spans="2:2">
      <c r="B2658" s="18"/>
    </row>
    <row r="2659" spans="2:2">
      <c r="B2659" s="18"/>
    </row>
    <row r="2660" spans="2:2">
      <c r="B2660" s="18"/>
    </row>
    <row r="2661" spans="2:2">
      <c r="B2661" s="18"/>
    </row>
    <row r="2662" spans="2:2">
      <c r="B2662" s="18"/>
    </row>
    <row r="2663" spans="2:2">
      <c r="B2663" s="18"/>
    </row>
    <row r="2664" spans="2:2">
      <c r="B2664" s="18"/>
    </row>
    <row r="2665" spans="2:2">
      <c r="B2665" s="18"/>
    </row>
    <row r="2666" spans="2:2">
      <c r="B2666" s="18"/>
    </row>
    <row r="2667" spans="2:2">
      <c r="B2667" s="18"/>
    </row>
    <row r="2668" spans="2:2">
      <c r="B2668" s="18"/>
    </row>
    <row r="2669" spans="2:2">
      <c r="B2669" s="18"/>
    </row>
    <row r="2670" spans="2:2">
      <c r="B2670" s="18"/>
    </row>
    <row r="2671" spans="2:2">
      <c r="B2671" s="18"/>
    </row>
    <row r="2672" spans="2:2">
      <c r="B2672" s="18"/>
    </row>
    <row r="2673" spans="2:2">
      <c r="B2673" s="18"/>
    </row>
    <row r="2674" spans="2:2">
      <c r="B2674" s="18"/>
    </row>
    <row r="2675" spans="2:2">
      <c r="B2675" s="18"/>
    </row>
    <row r="2676" spans="2:2">
      <c r="B2676" s="18"/>
    </row>
    <row r="2677" spans="2:2">
      <c r="B2677" s="18"/>
    </row>
    <row r="2678" spans="2:2">
      <c r="B2678" s="18"/>
    </row>
    <row r="2679" spans="2:2">
      <c r="B2679" s="18"/>
    </row>
    <row r="2680" spans="2:2">
      <c r="B2680" s="18"/>
    </row>
    <row r="2681" spans="2:2">
      <c r="B2681" s="18"/>
    </row>
    <row r="2682" spans="2:2">
      <c r="B2682" s="18"/>
    </row>
    <row r="2683" spans="2:2">
      <c r="B2683" s="18"/>
    </row>
    <row r="2684" spans="2:2">
      <c r="B2684" s="18"/>
    </row>
    <row r="2685" spans="2:2">
      <c r="B2685" s="18"/>
    </row>
    <row r="2686" spans="2:2">
      <c r="B2686" s="18"/>
    </row>
    <row r="2687" spans="2:2">
      <c r="B2687" s="18"/>
    </row>
    <row r="2688" spans="2:2">
      <c r="B2688" s="18"/>
    </row>
    <row r="2689" spans="2:2">
      <c r="B2689" s="18"/>
    </row>
    <row r="2690" spans="2:2">
      <c r="B2690" s="18"/>
    </row>
    <row r="2691" spans="2:2">
      <c r="B2691" s="18"/>
    </row>
    <row r="2692" spans="2:2">
      <c r="B2692" s="18"/>
    </row>
    <row r="2693" spans="2:2">
      <c r="B2693" s="18"/>
    </row>
    <row r="2694" spans="2:2">
      <c r="B2694" s="18"/>
    </row>
    <row r="2695" spans="2:2">
      <c r="B2695" s="18"/>
    </row>
    <row r="2696" spans="2:2">
      <c r="B2696" s="18"/>
    </row>
    <row r="2697" spans="2:2">
      <c r="B2697" s="18"/>
    </row>
    <row r="2698" spans="2:2">
      <c r="B2698" s="18"/>
    </row>
    <row r="2699" spans="2:2">
      <c r="B2699" s="18"/>
    </row>
    <row r="2700" spans="2:2">
      <c r="B2700" s="18"/>
    </row>
    <row r="2701" spans="2:2">
      <c r="B2701" s="18"/>
    </row>
    <row r="2702" spans="2:2">
      <c r="B2702" s="18"/>
    </row>
    <row r="2703" spans="2:2">
      <c r="B2703" s="18"/>
    </row>
    <row r="2704" spans="2:2">
      <c r="B2704" s="18"/>
    </row>
    <row r="2705" spans="2:2">
      <c r="B2705" s="18"/>
    </row>
    <row r="2706" spans="2:2">
      <c r="B2706" s="18"/>
    </row>
    <row r="2707" spans="2:2">
      <c r="B2707" s="18"/>
    </row>
    <row r="2708" spans="2:2">
      <c r="B2708" s="18"/>
    </row>
    <row r="2709" spans="2:2">
      <c r="B2709" s="18"/>
    </row>
    <row r="2710" spans="2:2">
      <c r="B2710" s="18"/>
    </row>
    <row r="2711" spans="2:2">
      <c r="B2711" s="18"/>
    </row>
    <row r="2712" spans="2:2">
      <c r="B2712" s="18"/>
    </row>
    <row r="2713" spans="2:2">
      <c r="B2713" s="18"/>
    </row>
    <row r="2714" spans="2:2">
      <c r="B2714" s="18"/>
    </row>
    <row r="2715" spans="2:2">
      <c r="B2715" s="18"/>
    </row>
    <row r="2716" spans="2:2">
      <c r="B2716" s="18"/>
    </row>
    <row r="2717" spans="2:2">
      <c r="B2717" s="18"/>
    </row>
    <row r="2718" spans="2:2">
      <c r="B2718" s="18"/>
    </row>
    <row r="2719" spans="2:2">
      <c r="B2719" s="18"/>
    </row>
    <row r="2720" spans="2:2">
      <c r="B2720" s="18"/>
    </row>
    <row r="2721" spans="2:2">
      <c r="B2721" s="18"/>
    </row>
    <row r="2722" spans="2:2">
      <c r="B2722" s="18"/>
    </row>
    <row r="2723" spans="2:2">
      <c r="B2723" s="18"/>
    </row>
    <row r="2724" spans="2:2">
      <c r="B2724" s="18"/>
    </row>
    <row r="2725" spans="2:2">
      <c r="B2725" s="18"/>
    </row>
    <row r="2726" spans="2:2">
      <c r="B2726" s="18"/>
    </row>
    <row r="2727" spans="2:2">
      <c r="B2727" s="18"/>
    </row>
    <row r="2728" spans="2:2">
      <c r="B2728" s="18"/>
    </row>
    <row r="2729" spans="2:2">
      <c r="B2729" s="18"/>
    </row>
    <row r="2730" spans="2:2">
      <c r="B2730" s="18"/>
    </row>
    <row r="2731" spans="2:2">
      <c r="B2731" s="18"/>
    </row>
    <row r="2732" spans="2:2">
      <c r="B2732" s="18"/>
    </row>
    <row r="2733" spans="2:2">
      <c r="B2733" s="18"/>
    </row>
    <row r="2734" spans="2:2">
      <c r="B2734" s="18"/>
    </row>
    <row r="2735" spans="2:2">
      <c r="B2735" s="18"/>
    </row>
    <row r="2736" spans="2:2">
      <c r="B2736" s="18"/>
    </row>
    <row r="2737" spans="2:2">
      <c r="B2737" s="18"/>
    </row>
    <row r="2738" spans="2:2">
      <c r="B2738" s="18"/>
    </row>
    <row r="2739" spans="2:2">
      <c r="B2739" s="18"/>
    </row>
    <row r="2740" spans="2:2">
      <c r="B2740" s="18"/>
    </row>
    <row r="2741" spans="2:2">
      <c r="B2741" s="18"/>
    </row>
    <row r="2742" spans="2:2">
      <c r="B2742" s="18"/>
    </row>
    <row r="2743" spans="2:2">
      <c r="B2743" s="18"/>
    </row>
    <row r="2744" spans="2:2">
      <c r="B2744" s="18"/>
    </row>
    <row r="2745" spans="2:2">
      <c r="B2745" s="18"/>
    </row>
    <row r="2746" spans="2:2">
      <c r="B2746" s="18"/>
    </row>
    <row r="2747" spans="2:2">
      <c r="B2747" s="18"/>
    </row>
    <row r="2748" spans="2:2">
      <c r="B2748" s="18"/>
    </row>
    <row r="2749" spans="2:2">
      <c r="B2749" s="18"/>
    </row>
    <row r="2750" spans="2:2">
      <c r="B2750" s="18"/>
    </row>
    <row r="2751" spans="2:2">
      <c r="B2751" s="18"/>
    </row>
    <row r="2752" spans="2:2">
      <c r="B2752" s="18"/>
    </row>
    <row r="2753" spans="2:2">
      <c r="B2753" s="18"/>
    </row>
    <row r="2754" spans="2:2">
      <c r="B2754" s="18"/>
    </row>
    <row r="2755" spans="2:2">
      <c r="B2755" s="18"/>
    </row>
    <row r="2756" spans="2:2">
      <c r="B2756" s="18"/>
    </row>
    <row r="2757" spans="2:2">
      <c r="B2757" s="18"/>
    </row>
    <row r="2758" spans="2:2">
      <c r="B2758" s="18"/>
    </row>
    <row r="2759" spans="2:2">
      <c r="B2759" s="18"/>
    </row>
    <row r="2760" spans="2:2">
      <c r="B2760" s="18"/>
    </row>
    <row r="2761" spans="2:2">
      <c r="B2761" s="18"/>
    </row>
    <row r="2762" spans="2:2">
      <c r="B2762" s="18"/>
    </row>
    <row r="2763" spans="2:2">
      <c r="B2763" s="18"/>
    </row>
    <row r="2764" spans="2:2">
      <c r="B2764" s="18"/>
    </row>
    <row r="2765" spans="2:2">
      <c r="B2765" s="18"/>
    </row>
    <row r="2766" spans="2:2">
      <c r="B2766" s="18"/>
    </row>
    <row r="2767" spans="2:2">
      <c r="B2767" s="18"/>
    </row>
    <row r="2768" spans="2:2">
      <c r="B2768" s="18"/>
    </row>
    <row r="2769" spans="2:2">
      <c r="B2769" s="18"/>
    </row>
    <row r="2770" spans="2:2">
      <c r="B2770" s="18"/>
    </row>
    <row r="2771" spans="2:2">
      <c r="B2771" s="18"/>
    </row>
    <row r="2772" spans="2:2">
      <c r="B2772" s="18"/>
    </row>
    <row r="2773" spans="2:2">
      <c r="B2773" s="18"/>
    </row>
    <row r="2774" spans="2:2">
      <c r="B2774" s="18"/>
    </row>
    <row r="2775" spans="2:2">
      <c r="B2775" s="18"/>
    </row>
    <row r="2776" spans="2:2">
      <c r="B2776" s="18"/>
    </row>
    <row r="2777" spans="2:2">
      <c r="B2777" s="18"/>
    </row>
    <row r="2778" spans="2:2">
      <c r="B2778" s="18"/>
    </row>
    <row r="2779" spans="2:2">
      <c r="B2779" s="18"/>
    </row>
    <row r="2780" spans="2:2">
      <c r="B2780" s="18"/>
    </row>
    <row r="2781" spans="2:2">
      <c r="B2781" s="18"/>
    </row>
    <row r="2782" spans="2:2">
      <c r="B2782" s="18"/>
    </row>
    <row r="2783" spans="2:2">
      <c r="B2783" s="18"/>
    </row>
    <row r="2784" spans="2:2">
      <c r="B2784" s="18"/>
    </row>
    <row r="2785" spans="2:2">
      <c r="B2785" s="18"/>
    </row>
    <row r="2786" spans="2:2">
      <c r="B2786" s="18"/>
    </row>
    <row r="2787" spans="2:2">
      <c r="B2787" s="18"/>
    </row>
    <row r="2788" spans="2:2">
      <c r="B2788" s="18"/>
    </row>
    <row r="2789" spans="2:2">
      <c r="B2789" s="18"/>
    </row>
    <row r="2790" spans="2:2">
      <c r="B2790" s="18"/>
    </row>
    <row r="2791" spans="2:2">
      <c r="B2791" s="18"/>
    </row>
    <row r="2792" spans="2:2">
      <c r="B2792" s="18"/>
    </row>
    <row r="2793" spans="2:2">
      <c r="B2793" s="18"/>
    </row>
    <row r="2794" spans="2:2">
      <c r="B2794" s="18"/>
    </row>
    <row r="2795" spans="2:2">
      <c r="B2795" s="18"/>
    </row>
    <row r="2796" spans="2:2">
      <c r="B2796" s="18"/>
    </row>
    <row r="2797" spans="2:2">
      <c r="B2797" s="18"/>
    </row>
    <row r="2798" spans="2:2">
      <c r="B2798" s="18"/>
    </row>
    <row r="2799" spans="2:2">
      <c r="B2799" s="18"/>
    </row>
    <row r="2800" spans="2:2">
      <c r="B2800" s="18"/>
    </row>
    <row r="2801" spans="2:2">
      <c r="B2801" s="18"/>
    </row>
    <row r="2802" spans="2:2">
      <c r="B2802" s="18"/>
    </row>
    <row r="2803" spans="2:2">
      <c r="B2803" s="18"/>
    </row>
    <row r="2804" spans="2:2">
      <c r="B2804" s="18"/>
    </row>
    <row r="2805" spans="2:2">
      <c r="B2805" s="18"/>
    </row>
    <row r="2806" spans="2:2">
      <c r="B2806" s="18"/>
    </row>
    <row r="2807" spans="2:2">
      <c r="B2807" s="18"/>
    </row>
    <row r="2808" spans="2:2">
      <c r="B2808" s="18"/>
    </row>
    <row r="2809" spans="2:2">
      <c r="B2809" s="18"/>
    </row>
    <row r="2810" spans="2:2">
      <c r="B2810" s="18"/>
    </row>
    <row r="2811" spans="2:2">
      <c r="B2811" s="18"/>
    </row>
    <row r="2812" spans="2:2">
      <c r="B2812" s="18"/>
    </row>
    <row r="2813" spans="2:2">
      <c r="B2813" s="18"/>
    </row>
    <row r="2814" spans="2:2">
      <c r="B2814" s="18"/>
    </row>
    <row r="2815" spans="2:2">
      <c r="B2815" s="18"/>
    </row>
    <row r="2816" spans="2:2">
      <c r="B2816" s="18"/>
    </row>
    <row r="2817" spans="2:2">
      <c r="B2817" s="18"/>
    </row>
    <row r="2818" spans="2:2">
      <c r="B2818" s="18"/>
    </row>
    <row r="2819" spans="2:2">
      <c r="B2819" s="18"/>
    </row>
    <row r="2820" spans="2:2">
      <c r="B2820" s="18"/>
    </row>
    <row r="2821" spans="2:2">
      <c r="B2821" s="18"/>
    </row>
    <row r="2822" spans="2:2">
      <c r="B2822" s="18"/>
    </row>
    <row r="2823" spans="2:2">
      <c r="B2823" s="18"/>
    </row>
    <row r="2824" spans="2:2">
      <c r="B2824" s="18"/>
    </row>
    <row r="2825" spans="2:2">
      <c r="B2825" s="18"/>
    </row>
    <row r="2826" spans="2:2">
      <c r="B2826" s="18"/>
    </row>
    <row r="2827" spans="2:2">
      <c r="B2827" s="18"/>
    </row>
    <row r="2828" spans="2:2">
      <c r="B2828" s="18"/>
    </row>
    <row r="2829" spans="2:2">
      <c r="B2829" s="18"/>
    </row>
    <row r="2830" spans="2:2">
      <c r="B2830" s="18"/>
    </row>
    <row r="2831" spans="2:2">
      <c r="B2831" s="18"/>
    </row>
    <row r="2832" spans="2:2">
      <c r="B2832" s="18"/>
    </row>
    <row r="2833" spans="2:2">
      <c r="B2833" s="18"/>
    </row>
    <row r="2834" spans="2:2">
      <c r="B2834" s="18"/>
    </row>
    <row r="2835" spans="2:2">
      <c r="B2835" s="18"/>
    </row>
    <row r="2836" spans="2:2">
      <c r="B2836" s="18"/>
    </row>
    <row r="2837" spans="2:2">
      <c r="B2837" s="18"/>
    </row>
    <row r="2838" spans="2:2">
      <c r="B2838" s="18"/>
    </row>
    <row r="2839" spans="2:2">
      <c r="B2839" s="18"/>
    </row>
    <row r="2840" spans="2:2">
      <c r="B2840" s="18"/>
    </row>
    <row r="2841" spans="2:2">
      <c r="B2841" s="18"/>
    </row>
    <row r="2842" spans="2:2">
      <c r="B2842" s="18"/>
    </row>
    <row r="2843" spans="2:2">
      <c r="B2843" s="18"/>
    </row>
    <row r="2844" spans="2:2">
      <c r="B2844" s="18"/>
    </row>
    <row r="2845" spans="2:2">
      <c r="B2845" s="18"/>
    </row>
    <row r="2846" spans="2:2">
      <c r="B2846" s="18"/>
    </row>
    <row r="2847" spans="2:2">
      <c r="B2847" s="18"/>
    </row>
    <row r="2848" spans="2:2">
      <c r="B2848" s="18"/>
    </row>
    <row r="2849" spans="2:2">
      <c r="B2849" s="18"/>
    </row>
    <row r="2850" spans="2:2">
      <c r="B2850" s="18"/>
    </row>
    <row r="2851" spans="2:2">
      <c r="B2851" s="18"/>
    </row>
    <row r="2852" spans="2:2">
      <c r="B2852" s="18"/>
    </row>
    <row r="2853" spans="2:2">
      <c r="B2853" s="18"/>
    </row>
    <row r="2854" spans="2:2">
      <c r="B2854" s="18"/>
    </row>
    <row r="2855" spans="2:2">
      <c r="B2855" s="18"/>
    </row>
    <row r="2856" spans="2:2">
      <c r="B2856" s="18"/>
    </row>
    <row r="2857" spans="2:2">
      <c r="B2857" s="18"/>
    </row>
    <row r="2858" spans="2:2">
      <c r="B2858" s="18"/>
    </row>
    <row r="2859" spans="2:2">
      <c r="B2859" s="18"/>
    </row>
    <row r="2860" spans="2:2">
      <c r="B2860" s="18"/>
    </row>
    <row r="2861" spans="2:2">
      <c r="B2861" s="18"/>
    </row>
    <row r="2862" spans="2:2">
      <c r="B2862" s="18"/>
    </row>
    <row r="2863" spans="2:2">
      <c r="B2863" s="18"/>
    </row>
    <row r="2864" spans="2:2">
      <c r="B2864" s="18"/>
    </row>
    <row r="2865" spans="2:2">
      <c r="B2865" s="18"/>
    </row>
    <row r="2866" spans="2:2">
      <c r="B2866" s="18"/>
    </row>
    <row r="2867" spans="2:2">
      <c r="B2867" s="18"/>
    </row>
    <row r="2868" spans="2:2">
      <c r="B2868" s="18"/>
    </row>
    <row r="2869" spans="2:2">
      <c r="B2869" s="18"/>
    </row>
    <row r="2870" spans="2:2">
      <c r="B2870" s="18"/>
    </row>
    <row r="2871" spans="2:2">
      <c r="B2871" s="18"/>
    </row>
    <row r="2872" spans="2:2">
      <c r="B2872" s="18"/>
    </row>
    <row r="2873" spans="2:2">
      <c r="B2873" s="18"/>
    </row>
    <row r="2874" spans="2:2">
      <c r="B2874" s="18"/>
    </row>
    <row r="2875" spans="2:2">
      <c r="B2875" s="18"/>
    </row>
    <row r="2876" spans="2:2">
      <c r="B2876" s="18"/>
    </row>
    <row r="2877" spans="2:2">
      <c r="B2877" s="18"/>
    </row>
    <row r="2878" spans="2:2">
      <c r="B2878" s="18"/>
    </row>
    <row r="2879" spans="2:2">
      <c r="B2879" s="18"/>
    </row>
    <row r="2880" spans="2:2">
      <c r="B2880" s="18"/>
    </row>
    <row r="2881" spans="2:2">
      <c r="B2881" s="18"/>
    </row>
    <row r="2882" spans="2:2">
      <c r="B2882" s="18"/>
    </row>
    <row r="2883" spans="2:2">
      <c r="B2883" s="18"/>
    </row>
    <row r="2884" spans="2:2">
      <c r="B2884" s="18"/>
    </row>
    <row r="2885" spans="2:2">
      <c r="B2885" s="18"/>
    </row>
    <row r="2886" spans="2:2">
      <c r="B2886" s="18"/>
    </row>
    <row r="2887" spans="2:2">
      <c r="B2887" s="18"/>
    </row>
    <row r="2888" spans="2:2">
      <c r="B2888" s="18"/>
    </row>
    <row r="2889" spans="2:2">
      <c r="B2889" s="18"/>
    </row>
    <row r="2890" spans="2:2">
      <c r="B2890" s="18"/>
    </row>
    <row r="2891" spans="2:2">
      <c r="B2891" s="18"/>
    </row>
    <row r="2892" spans="2:2">
      <c r="B2892" s="18"/>
    </row>
    <row r="2893" spans="2:2">
      <c r="B2893" s="18"/>
    </row>
    <row r="2894" spans="2:2">
      <c r="B2894" s="18"/>
    </row>
    <row r="2895" spans="2:2">
      <c r="B2895" s="18"/>
    </row>
    <row r="2896" spans="2:2">
      <c r="B2896" s="18"/>
    </row>
    <row r="2897" spans="2:2">
      <c r="B2897" s="18"/>
    </row>
    <row r="2898" spans="2:2">
      <c r="B2898" s="18"/>
    </row>
    <row r="2899" spans="2:2">
      <c r="B2899" s="18"/>
    </row>
    <row r="2900" spans="2:2">
      <c r="B2900" s="18"/>
    </row>
    <row r="2901" spans="2:2">
      <c r="B2901" s="18"/>
    </row>
    <row r="2902" spans="2:2">
      <c r="B2902" s="18"/>
    </row>
    <row r="2903" spans="2:2">
      <c r="B2903" s="18"/>
    </row>
    <row r="2904" spans="2:2">
      <c r="B2904" s="18"/>
    </row>
    <row r="2905" spans="2:2">
      <c r="B2905" s="18"/>
    </row>
    <row r="2906" spans="2:2">
      <c r="B2906" s="18"/>
    </row>
    <row r="2907" spans="2:2">
      <c r="B2907" s="18"/>
    </row>
    <row r="2908" spans="2:2">
      <c r="B2908" s="18"/>
    </row>
    <row r="2909" spans="2:2">
      <c r="B2909" s="18"/>
    </row>
    <row r="2910" spans="2:2">
      <c r="B2910" s="18"/>
    </row>
    <row r="2911" spans="2:2">
      <c r="B2911" s="18"/>
    </row>
    <row r="2912" spans="2:2">
      <c r="B2912" s="18"/>
    </row>
    <row r="2913" spans="2:2">
      <c r="B2913" s="18"/>
    </row>
    <row r="2914" spans="2:2">
      <c r="B2914" s="18"/>
    </row>
    <row r="2915" spans="2:2">
      <c r="B2915" s="18"/>
    </row>
    <row r="2916" spans="2:2">
      <c r="B2916" s="18"/>
    </row>
    <row r="2917" spans="2:2">
      <c r="B2917" s="18"/>
    </row>
    <row r="2918" spans="2:2">
      <c r="B2918" s="18"/>
    </row>
    <row r="2919" spans="2:2">
      <c r="B2919" s="18"/>
    </row>
    <row r="2920" spans="2:2">
      <c r="B2920" s="18"/>
    </row>
    <row r="2921" spans="2:2">
      <c r="B2921" s="18"/>
    </row>
    <row r="2922" spans="2:2">
      <c r="B2922" s="18"/>
    </row>
    <row r="2923" spans="2:2">
      <c r="B2923" s="18"/>
    </row>
    <row r="2924" spans="2:2">
      <c r="B2924" s="18"/>
    </row>
    <row r="2925" spans="2:2">
      <c r="B2925" s="18"/>
    </row>
    <row r="2926" spans="2:2">
      <c r="B2926" s="18"/>
    </row>
    <row r="2927" spans="2:2">
      <c r="B2927" s="18"/>
    </row>
    <row r="2928" spans="2:2">
      <c r="B2928" s="18"/>
    </row>
    <row r="2929" spans="2:2">
      <c r="B2929" s="18"/>
    </row>
    <row r="2930" spans="2:2">
      <c r="B2930" s="18"/>
    </row>
    <row r="2931" spans="2:2">
      <c r="B2931" s="18"/>
    </row>
    <row r="2932" spans="2:2">
      <c r="B2932" s="18"/>
    </row>
    <row r="2933" spans="2:2">
      <c r="B2933" s="18"/>
    </row>
    <row r="2934" spans="2:2">
      <c r="B2934" s="18"/>
    </row>
    <row r="2935" spans="2:2">
      <c r="B2935" s="18"/>
    </row>
    <row r="2936" spans="2:2">
      <c r="B2936" s="18"/>
    </row>
    <row r="2937" spans="2:2">
      <c r="B2937" s="18"/>
    </row>
    <row r="2938" spans="2:2">
      <c r="B2938" s="18"/>
    </row>
    <row r="2939" spans="2:2">
      <c r="B2939" s="18"/>
    </row>
    <row r="2940" spans="2:2">
      <c r="B2940" s="18"/>
    </row>
    <row r="2941" spans="2:2">
      <c r="B2941" s="18"/>
    </row>
    <row r="2942" spans="2:2">
      <c r="B2942" s="18"/>
    </row>
    <row r="2943" spans="2:2">
      <c r="B2943" s="18"/>
    </row>
    <row r="2944" spans="2:2">
      <c r="B2944" s="18"/>
    </row>
    <row r="2945" spans="2:2">
      <c r="B2945" s="18"/>
    </row>
    <row r="2946" spans="2:2">
      <c r="B2946" s="18"/>
    </row>
    <row r="2947" spans="2:2">
      <c r="B2947" s="18"/>
    </row>
    <row r="2948" spans="2:2">
      <c r="B2948" s="18"/>
    </row>
    <row r="2949" spans="2:2">
      <c r="B2949" s="18"/>
    </row>
    <row r="2950" spans="2:2">
      <c r="B2950" s="18"/>
    </row>
    <row r="2951" spans="2:2">
      <c r="B2951" s="18"/>
    </row>
    <row r="2952" spans="2:2">
      <c r="B2952" s="18"/>
    </row>
    <row r="2953" spans="2:2">
      <c r="B2953" s="18"/>
    </row>
    <row r="2954" spans="2:2">
      <c r="B2954" s="18"/>
    </row>
    <row r="2955" spans="2:2">
      <c r="B2955" s="18"/>
    </row>
    <row r="2956" spans="2:2">
      <c r="B2956" s="18"/>
    </row>
    <row r="2957" spans="2:2">
      <c r="B2957" s="18"/>
    </row>
    <row r="2958" spans="2:2">
      <c r="B2958" s="18"/>
    </row>
    <row r="2959" spans="2:2">
      <c r="B2959" s="18"/>
    </row>
    <row r="2960" spans="2:2">
      <c r="B2960" s="18"/>
    </row>
    <row r="2961" spans="2:2">
      <c r="B2961" s="18"/>
    </row>
    <row r="2962" spans="2:2">
      <c r="B2962" s="18"/>
    </row>
    <row r="2963" spans="2:2">
      <c r="B2963" s="18"/>
    </row>
    <row r="2964" spans="2:2">
      <c r="B2964" s="18"/>
    </row>
    <row r="2965" spans="2:2">
      <c r="B2965" s="18"/>
    </row>
    <row r="2966" spans="2:2">
      <c r="B2966" s="18"/>
    </row>
    <row r="2967" spans="2:2">
      <c r="B2967" s="18"/>
    </row>
    <row r="2968" spans="2:2">
      <c r="B2968" s="18"/>
    </row>
    <row r="2969" spans="2:2">
      <c r="B2969" s="18"/>
    </row>
    <row r="2970" spans="2:2">
      <c r="B2970" s="18"/>
    </row>
    <row r="2971" spans="2:2">
      <c r="B2971" s="18"/>
    </row>
    <row r="2972" spans="2:2">
      <c r="B2972" s="18"/>
    </row>
    <row r="2973" spans="2:2">
      <c r="B2973" s="18"/>
    </row>
    <row r="2974" spans="2:2">
      <c r="B2974" s="18"/>
    </row>
    <row r="2975" spans="2:2">
      <c r="B2975" s="18"/>
    </row>
    <row r="2976" spans="2:2">
      <c r="B2976" s="18"/>
    </row>
    <row r="2977" spans="2:2">
      <c r="B2977" s="18"/>
    </row>
    <row r="2978" spans="2:2">
      <c r="B2978" s="18"/>
    </row>
    <row r="2979" spans="2:2">
      <c r="B2979" s="18"/>
    </row>
    <row r="2980" spans="2:2">
      <c r="B2980" s="18"/>
    </row>
    <row r="2981" spans="2:2">
      <c r="B2981" s="18"/>
    </row>
    <row r="2982" spans="2:2">
      <c r="B2982" s="18"/>
    </row>
    <row r="2983" spans="2:2">
      <c r="B2983" s="18"/>
    </row>
    <row r="2984" spans="2:2">
      <c r="B2984" s="18"/>
    </row>
    <row r="2985" spans="2:2">
      <c r="B2985" s="18"/>
    </row>
    <row r="2986" spans="2:2">
      <c r="B2986" s="18"/>
    </row>
    <row r="2987" spans="2:2">
      <c r="B2987" s="18"/>
    </row>
    <row r="2988" spans="2:2">
      <c r="B2988" s="18"/>
    </row>
    <row r="2989" spans="2:2">
      <c r="B2989" s="18"/>
    </row>
    <row r="2990" spans="2:2">
      <c r="B2990" s="18"/>
    </row>
    <row r="2991" spans="2:2">
      <c r="B2991" s="18"/>
    </row>
    <row r="2992" spans="2:2">
      <c r="B2992" s="18"/>
    </row>
    <row r="2993" spans="2:2">
      <c r="B2993" s="18"/>
    </row>
    <row r="2994" spans="2:2">
      <c r="B2994" s="18"/>
    </row>
    <row r="2995" spans="2:2">
      <c r="B2995" s="18"/>
    </row>
    <row r="2996" spans="2:2">
      <c r="B2996" s="18"/>
    </row>
    <row r="2997" spans="2:2">
      <c r="B2997" s="18"/>
    </row>
    <row r="2998" spans="2:2">
      <c r="B2998" s="18"/>
    </row>
    <row r="2999" spans="2:2">
      <c r="B2999" s="18"/>
    </row>
    <row r="3000" spans="2:2">
      <c r="B3000" s="18"/>
    </row>
    <row r="3001" spans="2:2">
      <c r="B3001" s="18"/>
    </row>
    <row r="3002" spans="2:2">
      <c r="B3002" s="18"/>
    </row>
    <row r="3003" spans="2:2">
      <c r="B3003" s="18"/>
    </row>
    <row r="3004" spans="2:2">
      <c r="B3004" s="18"/>
    </row>
    <row r="3005" spans="2:2">
      <c r="B3005" s="18"/>
    </row>
    <row r="3006" spans="2:2">
      <c r="B3006" s="18"/>
    </row>
    <row r="3007" spans="2:2">
      <c r="B3007" s="18"/>
    </row>
    <row r="3008" spans="2:2">
      <c r="B3008" s="18"/>
    </row>
    <row r="3009" spans="2:2">
      <c r="B3009" s="18"/>
    </row>
    <row r="3010" spans="2:2">
      <c r="B3010" s="18"/>
    </row>
    <row r="3011" spans="2:2">
      <c r="B3011" s="18"/>
    </row>
    <row r="3012" spans="2:2">
      <c r="B3012" s="18"/>
    </row>
    <row r="3013" spans="2:2">
      <c r="B3013" s="18"/>
    </row>
    <row r="3014" spans="2:2">
      <c r="B3014" s="18"/>
    </row>
    <row r="3015" spans="2:2">
      <c r="B3015" s="18"/>
    </row>
    <row r="3016" spans="2:2">
      <c r="B3016" s="18"/>
    </row>
    <row r="3017" spans="2:2">
      <c r="B3017" s="18"/>
    </row>
    <row r="3018" spans="2:2">
      <c r="B3018" s="18"/>
    </row>
    <row r="3019" spans="2:2">
      <c r="B3019" s="18"/>
    </row>
    <row r="3020" spans="2:2">
      <c r="B3020" s="18"/>
    </row>
    <row r="3021" spans="2:2">
      <c r="B3021" s="18"/>
    </row>
    <row r="3022" spans="2:2">
      <c r="B3022" s="18"/>
    </row>
    <row r="3023" spans="2:2">
      <c r="B3023" s="18"/>
    </row>
    <row r="3024" spans="2:2">
      <c r="B3024" s="18"/>
    </row>
    <row r="3025" spans="2:2">
      <c r="B3025" s="18"/>
    </row>
    <row r="3026" spans="2:2">
      <c r="B3026" s="18"/>
    </row>
    <row r="3027" spans="2:2">
      <c r="B3027" s="18"/>
    </row>
    <row r="3028" spans="2:2">
      <c r="B3028" s="18"/>
    </row>
    <row r="3029" spans="2:2">
      <c r="B3029" s="18"/>
    </row>
    <row r="3030" spans="2:2">
      <c r="B3030" s="18"/>
    </row>
    <row r="3031" spans="2:2">
      <c r="B3031" s="18"/>
    </row>
    <row r="3032" spans="2:2">
      <c r="B3032" s="18"/>
    </row>
    <row r="3033" spans="2:2">
      <c r="B3033" s="18"/>
    </row>
    <row r="3034" spans="2:2">
      <c r="B3034" s="18"/>
    </row>
    <row r="3035" spans="2:2">
      <c r="B3035" s="18"/>
    </row>
    <row r="3036" spans="2:2">
      <c r="B3036" s="18"/>
    </row>
    <row r="3037" spans="2:2">
      <c r="B3037" s="18"/>
    </row>
    <row r="3038" spans="2:2">
      <c r="B3038" s="18"/>
    </row>
    <row r="3039" spans="2:2">
      <c r="B3039" s="18"/>
    </row>
    <row r="3040" spans="2:2">
      <c r="B3040" s="18"/>
    </row>
    <row r="3041" spans="2:2">
      <c r="B3041" s="18"/>
    </row>
    <row r="3042" spans="2:2">
      <c r="B3042" s="18"/>
    </row>
    <row r="3043" spans="2:2">
      <c r="B3043" s="18"/>
    </row>
    <row r="3044" spans="2:2">
      <c r="B3044" s="18"/>
    </row>
    <row r="3045" spans="2:2">
      <c r="B3045" s="18"/>
    </row>
    <row r="3046" spans="2:2">
      <c r="B3046" s="18"/>
    </row>
    <row r="3047" spans="2:2">
      <c r="B3047" s="18"/>
    </row>
    <row r="3048" spans="2:2">
      <c r="B3048" s="18"/>
    </row>
    <row r="3049" spans="2:2">
      <c r="B3049" s="18"/>
    </row>
    <row r="3050" spans="2:2">
      <c r="B3050" s="18"/>
    </row>
    <row r="3051" spans="2:2">
      <c r="B3051" s="18"/>
    </row>
    <row r="3052" spans="2:2">
      <c r="B3052" s="18"/>
    </row>
    <row r="3053" spans="2:2">
      <c r="B3053" s="18"/>
    </row>
    <row r="3054" spans="2:2">
      <c r="B3054" s="18"/>
    </row>
    <row r="3055" spans="2:2">
      <c r="B3055" s="18"/>
    </row>
    <row r="3056" spans="2:2">
      <c r="B3056" s="18"/>
    </row>
    <row r="3057" spans="2:2">
      <c r="B3057" s="18"/>
    </row>
    <row r="3058" spans="2:2">
      <c r="B3058" s="18"/>
    </row>
    <row r="3059" spans="2:2">
      <c r="B3059" s="18"/>
    </row>
    <row r="3060" spans="2:2">
      <c r="B3060" s="18"/>
    </row>
    <row r="3061" spans="2:2">
      <c r="B3061" s="18"/>
    </row>
    <row r="3062" spans="2:2">
      <c r="B3062" s="18"/>
    </row>
    <row r="3063" spans="2:2">
      <c r="B3063" s="18"/>
    </row>
    <row r="3064" spans="2:2">
      <c r="B3064" s="18"/>
    </row>
    <row r="3065" spans="2:2">
      <c r="B3065" s="18"/>
    </row>
    <row r="3066" spans="2:2">
      <c r="B3066" s="18"/>
    </row>
    <row r="3067" spans="2:2">
      <c r="B3067" s="18"/>
    </row>
    <row r="3068" spans="2:2">
      <c r="B3068" s="18"/>
    </row>
    <row r="3069" spans="2:2">
      <c r="B3069" s="18"/>
    </row>
    <row r="3070" spans="2:2">
      <c r="B3070" s="18"/>
    </row>
    <row r="3071" spans="2:2">
      <c r="B3071" s="18"/>
    </row>
    <row r="3072" spans="2:2">
      <c r="B3072" s="18"/>
    </row>
    <row r="3073" spans="2:2">
      <c r="B3073" s="18"/>
    </row>
    <row r="3074" spans="2:2">
      <c r="B3074" s="18"/>
    </row>
    <row r="3075" spans="2:2">
      <c r="B3075" s="18"/>
    </row>
    <row r="3076" spans="2:2">
      <c r="B3076" s="18"/>
    </row>
    <row r="3077" spans="2:2">
      <c r="B3077" s="18"/>
    </row>
    <row r="3078" spans="2:2">
      <c r="B3078" s="18"/>
    </row>
    <row r="3079" spans="2:2">
      <c r="B3079" s="18"/>
    </row>
    <row r="3080" spans="2:2">
      <c r="B3080" s="18"/>
    </row>
    <row r="3081" spans="2:2">
      <c r="B3081" s="18"/>
    </row>
    <row r="3082" spans="2:2">
      <c r="B3082" s="18"/>
    </row>
    <row r="3083" spans="2:2">
      <c r="B3083" s="18"/>
    </row>
    <row r="3084" spans="2:2">
      <c r="B3084" s="18"/>
    </row>
    <row r="3085" spans="2:2">
      <c r="B3085" s="18"/>
    </row>
    <row r="3086" spans="2:2">
      <c r="B3086" s="18"/>
    </row>
    <row r="3087" spans="2:2">
      <c r="B3087" s="18"/>
    </row>
    <row r="3088" spans="2:2">
      <c r="B3088" s="18"/>
    </row>
    <row r="3089" spans="2:2">
      <c r="B3089" s="18"/>
    </row>
    <row r="3090" spans="2:2">
      <c r="B3090" s="18"/>
    </row>
    <row r="3091" spans="2:2">
      <c r="B3091" s="18"/>
    </row>
    <row r="3092" spans="2:2">
      <c r="B3092" s="18"/>
    </row>
    <row r="3093" spans="2:2">
      <c r="B3093" s="18"/>
    </row>
    <row r="3094" spans="2:2">
      <c r="B3094" s="18"/>
    </row>
    <row r="3095" spans="2:2">
      <c r="B3095" s="18"/>
    </row>
    <row r="3096" spans="2:2">
      <c r="B3096" s="18"/>
    </row>
    <row r="3097" spans="2:2">
      <c r="B3097" s="18"/>
    </row>
    <row r="3098" spans="2:2">
      <c r="B3098" s="18"/>
    </row>
    <row r="3099" spans="2:2">
      <c r="B3099" s="18"/>
    </row>
    <row r="3100" spans="2:2">
      <c r="B3100" s="18"/>
    </row>
    <row r="3101" spans="2:2">
      <c r="B3101" s="18"/>
    </row>
    <row r="3102" spans="2:2">
      <c r="B3102" s="18"/>
    </row>
    <row r="3103" spans="2:2">
      <c r="B3103" s="18"/>
    </row>
    <row r="3104" spans="2:2">
      <c r="B3104" s="18"/>
    </row>
    <row r="3105" spans="2:2">
      <c r="B3105" s="18"/>
    </row>
    <row r="3106" spans="2:2">
      <c r="B3106" s="18"/>
    </row>
    <row r="3107" spans="2:2">
      <c r="B3107" s="18"/>
    </row>
    <row r="3108" spans="2:2">
      <c r="B3108" s="18"/>
    </row>
    <row r="3109" spans="2:2">
      <c r="B3109" s="18"/>
    </row>
    <row r="3110" spans="2:2">
      <c r="B3110" s="18"/>
    </row>
    <row r="3111" spans="2:2">
      <c r="B3111" s="18"/>
    </row>
    <row r="3112" spans="2:2">
      <c r="B3112" s="18"/>
    </row>
    <row r="3113" spans="2:2">
      <c r="B3113" s="18"/>
    </row>
    <row r="3114" spans="2:2">
      <c r="B3114" s="18"/>
    </row>
    <row r="3115" spans="2:2">
      <c r="B3115" s="18"/>
    </row>
    <row r="3116" spans="2:2">
      <c r="B3116" s="18"/>
    </row>
    <row r="3117" spans="2:2">
      <c r="B3117" s="18"/>
    </row>
    <row r="3118" spans="2:2">
      <c r="B3118" s="18"/>
    </row>
    <row r="3119" spans="2:2">
      <c r="B3119" s="18"/>
    </row>
    <row r="3120" spans="2:2">
      <c r="B3120" s="18"/>
    </row>
    <row r="3121" spans="2:2">
      <c r="B3121" s="18"/>
    </row>
    <row r="3122" spans="2:2">
      <c r="B3122" s="18"/>
    </row>
    <row r="3123" spans="2:2">
      <c r="B3123" s="18"/>
    </row>
    <row r="3124" spans="2:2">
      <c r="B3124" s="18"/>
    </row>
    <row r="3125" spans="2:2">
      <c r="B3125" s="18"/>
    </row>
    <row r="3126" spans="2:2">
      <c r="B3126" s="18"/>
    </row>
    <row r="3127" spans="2:2">
      <c r="B3127" s="18"/>
    </row>
    <row r="3128" spans="2:2">
      <c r="B3128" s="18"/>
    </row>
    <row r="3129" spans="2:2">
      <c r="B3129" s="18"/>
    </row>
    <row r="3130" spans="2:2">
      <c r="B3130" s="18"/>
    </row>
    <row r="3131" spans="2:2">
      <c r="B3131" s="18"/>
    </row>
    <row r="3132" spans="2:2">
      <c r="B3132" s="18"/>
    </row>
    <row r="3133" spans="2:2">
      <c r="B3133" s="18"/>
    </row>
    <row r="3134" spans="2:2">
      <c r="B3134" s="18"/>
    </row>
    <row r="3135" spans="2:2">
      <c r="B3135" s="18"/>
    </row>
    <row r="3136" spans="2:2">
      <c r="B3136" s="18"/>
    </row>
    <row r="3137" spans="2:2">
      <c r="B3137" s="18"/>
    </row>
    <row r="3138" spans="2:2">
      <c r="B3138" s="18"/>
    </row>
    <row r="3139" spans="2:2">
      <c r="B3139" s="18"/>
    </row>
    <row r="3140" spans="2:2">
      <c r="B3140" s="18"/>
    </row>
    <row r="3141" spans="2:2">
      <c r="B3141" s="18"/>
    </row>
    <row r="3142" spans="2:2">
      <c r="B3142" s="18"/>
    </row>
    <row r="3143" spans="2:2">
      <c r="B3143" s="18"/>
    </row>
    <row r="3144" spans="2:2">
      <c r="B3144" s="18"/>
    </row>
    <row r="3145" spans="2:2">
      <c r="B3145" s="18"/>
    </row>
    <row r="3146" spans="2:2">
      <c r="B3146" s="18"/>
    </row>
    <row r="3147" spans="2:2">
      <c r="B3147" s="18"/>
    </row>
    <row r="3148" spans="2:2">
      <c r="B3148" s="18"/>
    </row>
    <row r="3149" spans="2:2">
      <c r="B3149" s="18"/>
    </row>
    <row r="3150" spans="2:2">
      <c r="B3150" s="18"/>
    </row>
    <row r="3151" spans="2:2">
      <c r="B3151" s="18"/>
    </row>
    <row r="3152" spans="2:2">
      <c r="B3152" s="18"/>
    </row>
    <row r="3153" spans="2:2">
      <c r="B3153" s="18"/>
    </row>
    <row r="3154" spans="2:2">
      <c r="B3154" s="18"/>
    </row>
    <row r="3155" spans="2:2">
      <c r="B3155" s="18"/>
    </row>
    <row r="3156" spans="2:2">
      <c r="B3156" s="18"/>
    </row>
    <row r="3157" spans="2:2">
      <c r="B3157" s="18"/>
    </row>
    <row r="3158" spans="2:2">
      <c r="B3158" s="18"/>
    </row>
    <row r="3159" spans="2:2">
      <c r="B3159" s="18"/>
    </row>
    <row r="3160" spans="2:2">
      <c r="B3160" s="18"/>
    </row>
    <row r="3161" spans="2:2">
      <c r="B3161" s="18"/>
    </row>
    <row r="3162" spans="2:2">
      <c r="B3162" s="18"/>
    </row>
    <row r="3163" spans="2:2">
      <c r="B3163" s="18"/>
    </row>
    <row r="3164" spans="2:2">
      <c r="B3164" s="18"/>
    </row>
    <row r="3165" spans="2:2">
      <c r="B3165" s="18"/>
    </row>
    <row r="3166" spans="2:2">
      <c r="B3166" s="18"/>
    </row>
    <row r="3167" spans="2:2">
      <c r="B3167" s="18"/>
    </row>
    <row r="3168" spans="2:2">
      <c r="B3168" s="18"/>
    </row>
    <row r="3169" spans="2:2">
      <c r="B3169" s="18"/>
    </row>
    <row r="3170" spans="2:2">
      <c r="B3170" s="18"/>
    </row>
    <row r="3171" spans="2:2">
      <c r="B3171" s="18"/>
    </row>
    <row r="3172" spans="2:2">
      <c r="B3172" s="18"/>
    </row>
    <row r="3173" spans="2:2">
      <c r="B3173" s="18"/>
    </row>
    <row r="3174" spans="2:2">
      <c r="B3174" s="18"/>
    </row>
    <row r="3175" spans="2:2">
      <c r="B3175" s="18"/>
    </row>
    <row r="3176" spans="2:2">
      <c r="B3176" s="18"/>
    </row>
    <row r="3177" spans="2:2">
      <c r="B3177" s="18"/>
    </row>
    <row r="3178" spans="2:2">
      <c r="B3178" s="18"/>
    </row>
    <row r="3179" spans="2:2">
      <c r="B3179" s="18"/>
    </row>
    <row r="3180" spans="2:2">
      <c r="B3180" s="18"/>
    </row>
    <row r="3181" spans="2:2">
      <c r="B3181" s="18"/>
    </row>
    <row r="3182" spans="2:2">
      <c r="B3182" s="18"/>
    </row>
    <row r="3183" spans="2:2">
      <c r="B3183" s="18"/>
    </row>
    <row r="3184" spans="2:2">
      <c r="B3184" s="18"/>
    </row>
    <row r="3185" spans="2:2">
      <c r="B3185" s="18"/>
    </row>
    <row r="3186" spans="2:2">
      <c r="B3186" s="18"/>
    </row>
    <row r="3187" spans="2:2">
      <c r="B3187" s="18"/>
    </row>
    <row r="3188" spans="2:2">
      <c r="B3188" s="18"/>
    </row>
    <row r="3189" spans="2:2">
      <c r="B3189" s="18"/>
    </row>
    <row r="3190" spans="2:2">
      <c r="B3190" s="18"/>
    </row>
    <row r="3191" spans="2:2">
      <c r="B3191" s="18"/>
    </row>
    <row r="3192" spans="2:2">
      <c r="B3192" s="18"/>
    </row>
    <row r="3193" spans="2:2">
      <c r="B3193" s="18"/>
    </row>
    <row r="3194" spans="2:2">
      <c r="B3194" s="18"/>
    </row>
    <row r="3195" spans="2:2">
      <c r="B3195" s="18"/>
    </row>
    <row r="3196" spans="2:2">
      <c r="B3196" s="18"/>
    </row>
    <row r="3197" spans="2:2">
      <c r="B3197" s="18"/>
    </row>
    <row r="3198" spans="2:2">
      <c r="B3198" s="18"/>
    </row>
    <row r="3199" spans="2:2">
      <c r="B3199" s="18"/>
    </row>
    <row r="3200" spans="2:2">
      <c r="B3200" s="18"/>
    </row>
    <row r="3201" spans="2:2">
      <c r="B3201" s="18"/>
    </row>
    <row r="3202" spans="2:2">
      <c r="B3202" s="18"/>
    </row>
    <row r="3203" spans="2:2">
      <c r="B3203" s="18"/>
    </row>
    <row r="3204" spans="2:2">
      <c r="B3204" s="18"/>
    </row>
    <row r="3205" spans="2:2">
      <c r="B3205" s="18"/>
    </row>
    <row r="3206" spans="2:2">
      <c r="B3206" s="18"/>
    </row>
    <row r="3207" spans="2:2">
      <c r="B3207" s="18"/>
    </row>
    <row r="3208" spans="2:2">
      <c r="B3208" s="18"/>
    </row>
    <row r="3209" spans="2:2">
      <c r="B3209" s="18"/>
    </row>
    <row r="3210" spans="2:2">
      <c r="B3210" s="18"/>
    </row>
    <row r="3211" spans="2:2">
      <c r="B3211" s="18"/>
    </row>
    <row r="3212" spans="2:2">
      <c r="B3212" s="18"/>
    </row>
    <row r="3213" spans="2:2">
      <c r="B3213" s="18"/>
    </row>
    <row r="3214" spans="2:2">
      <c r="B3214" s="18"/>
    </row>
    <row r="3215" spans="2:2">
      <c r="B3215" s="18"/>
    </row>
    <row r="3216" spans="2:2">
      <c r="B3216" s="18"/>
    </row>
    <row r="3217" spans="2:2">
      <c r="B3217" s="18"/>
    </row>
    <row r="3218" spans="2:2">
      <c r="B3218" s="18"/>
    </row>
    <row r="3219" spans="2:2">
      <c r="B3219" s="18"/>
    </row>
    <row r="3220" spans="2:2">
      <c r="B3220" s="18"/>
    </row>
    <row r="3221" spans="2:2">
      <c r="B3221" s="18"/>
    </row>
    <row r="3222" spans="2:2">
      <c r="B3222" s="18"/>
    </row>
    <row r="3223" spans="2:2">
      <c r="B3223" s="18"/>
    </row>
    <row r="3224" spans="2:2">
      <c r="B3224" s="18"/>
    </row>
    <row r="3225" spans="2:2">
      <c r="B3225" s="18"/>
    </row>
    <row r="3226" spans="2:2">
      <c r="B3226" s="18"/>
    </row>
    <row r="3227" spans="2:2">
      <c r="B3227" s="18"/>
    </row>
    <row r="3228" spans="2:2">
      <c r="B3228" s="18"/>
    </row>
    <row r="3229" spans="2:2">
      <c r="B3229" s="18"/>
    </row>
    <row r="3230" spans="2:2">
      <c r="B3230" s="18"/>
    </row>
    <row r="3231" spans="2:2">
      <c r="B3231" s="18"/>
    </row>
    <row r="3232" spans="2:2">
      <c r="B3232" s="18"/>
    </row>
    <row r="3233" spans="2:2">
      <c r="B3233" s="18"/>
    </row>
    <row r="3234" spans="2:2">
      <c r="B3234" s="18"/>
    </row>
    <row r="3235" spans="2:2">
      <c r="B3235" s="18"/>
    </row>
    <row r="3236" spans="2:2">
      <c r="B3236" s="18"/>
    </row>
    <row r="3237" spans="2:2">
      <c r="B3237" s="18"/>
    </row>
    <row r="3238" spans="2:2">
      <c r="B3238" s="18"/>
    </row>
    <row r="3239" spans="2:2">
      <c r="B3239" s="18"/>
    </row>
    <row r="3240" spans="2:2">
      <c r="B3240" s="18"/>
    </row>
    <row r="3241" spans="2:2">
      <c r="B3241" s="18"/>
    </row>
    <row r="3242" spans="2:2">
      <c r="B3242" s="18"/>
    </row>
    <row r="3243" spans="2:2">
      <c r="B3243" s="18"/>
    </row>
    <row r="3244" spans="2:2">
      <c r="B3244" s="18"/>
    </row>
    <row r="3245" spans="2:2">
      <c r="B3245" s="18"/>
    </row>
    <row r="3246" spans="2:2">
      <c r="B3246" s="18"/>
    </row>
    <row r="3247" spans="2:2">
      <c r="B3247" s="18"/>
    </row>
    <row r="3248" spans="2:2">
      <c r="B3248" s="18"/>
    </row>
    <row r="3249" spans="2:2">
      <c r="B3249" s="18"/>
    </row>
    <row r="3250" spans="2:2">
      <c r="B3250" s="18"/>
    </row>
    <row r="3251" spans="2:2">
      <c r="B3251" s="18"/>
    </row>
    <row r="3252" spans="2:2">
      <c r="B3252" s="18"/>
    </row>
    <row r="3253" spans="2:2">
      <c r="B3253" s="18"/>
    </row>
    <row r="3254" spans="2:2">
      <c r="B3254" s="18"/>
    </row>
    <row r="3255" spans="2:2">
      <c r="B3255" s="18"/>
    </row>
    <row r="3256" spans="2:2">
      <c r="B3256" s="18"/>
    </row>
    <row r="3257" spans="2:2">
      <c r="B3257" s="18"/>
    </row>
    <row r="3258" spans="2:2">
      <c r="B3258" s="18"/>
    </row>
    <row r="3259" spans="2:2">
      <c r="B3259" s="18"/>
    </row>
    <row r="3260" spans="2:2">
      <c r="B3260" s="18"/>
    </row>
    <row r="3261" spans="2:2">
      <c r="B3261" s="18"/>
    </row>
    <row r="3262" spans="2:2">
      <c r="B3262" s="18"/>
    </row>
    <row r="3263" spans="2:2">
      <c r="B3263" s="18"/>
    </row>
    <row r="3264" spans="2:2">
      <c r="B3264" s="18"/>
    </row>
    <row r="3265" spans="2:2">
      <c r="B3265" s="18"/>
    </row>
    <row r="3266" spans="2:2">
      <c r="B3266" s="18"/>
    </row>
    <row r="3267" spans="2:2">
      <c r="B3267" s="18"/>
    </row>
    <row r="3268" spans="2:2">
      <c r="B3268" s="18"/>
    </row>
    <row r="3269" spans="2:2">
      <c r="B3269" s="18"/>
    </row>
    <row r="3270" spans="2:2">
      <c r="B3270" s="18"/>
    </row>
    <row r="3271" spans="2:2">
      <c r="B3271" s="18"/>
    </row>
    <row r="3272" spans="2:2">
      <c r="B3272" s="18"/>
    </row>
    <row r="3273" spans="2:2">
      <c r="B3273" s="18"/>
    </row>
    <row r="3274" spans="2:2">
      <c r="B3274" s="18"/>
    </row>
    <row r="3275" spans="2:2">
      <c r="B3275" s="18"/>
    </row>
    <row r="3276" spans="2:2">
      <c r="B3276" s="18"/>
    </row>
    <row r="3277" spans="2:2">
      <c r="B3277" s="18"/>
    </row>
    <row r="3278" spans="2:2">
      <c r="B3278" s="18"/>
    </row>
    <row r="3279" spans="2:2">
      <c r="B3279" s="18"/>
    </row>
    <row r="3280" spans="2:2">
      <c r="B3280" s="18"/>
    </row>
    <row r="3281" spans="2:2">
      <c r="B3281" s="18"/>
    </row>
    <row r="3282" spans="2:2">
      <c r="B3282" s="18"/>
    </row>
    <row r="3283" spans="2:2">
      <c r="B3283" s="18"/>
    </row>
    <row r="3284" spans="2:2">
      <c r="B3284" s="18"/>
    </row>
    <row r="3285" spans="2:2">
      <c r="B3285" s="18"/>
    </row>
    <row r="3286" spans="2:2">
      <c r="B3286" s="18"/>
    </row>
    <row r="3287" spans="2:2">
      <c r="B3287" s="18"/>
    </row>
    <row r="3288" spans="2:2">
      <c r="B3288" s="18"/>
    </row>
    <row r="3289" spans="2:2">
      <c r="B3289" s="18"/>
    </row>
    <row r="3290" spans="2:2">
      <c r="B3290" s="18"/>
    </row>
    <row r="3291" spans="2:2">
      <c r="B3291" s="18"/>
    </row>
    <row r="3292" spans="2:2">
      <c r="B3292" s="18"/>
    </row>
    <row r="3293" spans="2:2">
      <c r="B3293" s="18"/>
    </row>
    <row r="3294" spans="2:2">
      <c r="B3294" s="18"/>
    </row>
    <row r="3295" spans="2:2">
      <c r="B3295" s="18"/>
    </row>
    <row r="3296" spans="2:2">
      <c r="B3296" s="18"/>
    </row>
    <row r="3297" spans="2:2">
      <c r="B3297" s="18"/>
    </row>
    <row r="3298" spans="2:2">
      <c r="B3298" s="18"/>
    </row>
    <row r="3299" spans="2:2">
      <c r="B3299" s="18"/>
    </row>
    <row r="3300" spans="2:2">
      <c r="B3300" s="18"/>
    </row>
    <row r="3301" spans="2:2">
      <c r="B3301" s="18"/>
    </row>
    <row r="3302" spans="2:2">
      <c r="B3302" s="18"/>
    </row>
    <row r="3303" spans="2:2">
      <c r="B3303" s="18"/>
    </row>
    <row r="3304" spans="2:2">
      <c r="B3304" s="18"/>
    </row>
    <row r="3305" spans="2:2">
      <c r="B3305" s="18"/>
    </row>
    <row r="3306" spans="2:2">
      <c r="B3306" s="18"/>
    </row>
    <row r="3307" spans="2:2">
      <c r="B3307" s="18"/>
    </row>
    <row r="3308" spans="2:2">
      <c r="B3308" s="18"/>
    </row>
    <row r="3309" spans="2:2">
      <c r="B3309" s="18"/>
    </row>
    <row r="3310" spans="2:2">
      <c r="B3310" s="18"/>
    </row>
    <row r="3311" spans="2:2">
      <c r="B3311" s="18"/>
    </row>
    <row r="3312" spans="2:2">
      <c r="B3312" s="18"/>
    </row>
    <row r="3313" spans="2:2">
      <c r="B3313" s="18"/>
    </row>
    <row r="3314" spans="2:2">
      <c r="B3314" s="18"/>
    </row>
    <row r="3315" spans="2:2">
      <c r="B3315" s="18"/>
    </row>
    <row r="3316" spans="2:2">
      <c r="B3316" s="18"/>
    </row>
    <row r="3317" spans="2:2">
      <c r="B3317" s="18"/>
    </row>
    <row r="3318" spans="2:2">
      <c r="B3318" s="18"/>
    </row>
    <row r="3319" spans="2:2">
      <c r="B3319" s="18"/>
    </row>
    <row r="3320" spans="2:2">
      <c r="B3320" s="18"/>
    </row>
    <row r="3321" spans="2:2">
      <c r="B3321" s="18"/>
    </row>
    <row r="3322" spans="2:2">
      <c r="B3322" s="18"/>
    </row>
    <row r="3323" spans="2:2">
      <c r="B3323" s="18"/>
    </row>
    <row r="3324" spans="2:2">
      <c r="B3324" s="18"/>
    </row>
    <row r="3325" spans="2:2">
      <c r="B3325" s="18"/>
    </row>
    <row r="3326" spans="2:2">
      <c r="B3326" s="18"/>
    </row>
    <row r="3327" spans="2:2">
      <c r="B3327" s="18"/>
    </row>
    <row r="3328" spans="2:2">
      <c r="B3328" s="18"/>
    </row>
    <row r="3329" spans="2:2">
      <c r="B3329" s="18"/>
    </row>
    <row r="3330" spans="2:2">
      <c r="B3330" s="18"/>
    </row>
    <row r="3331" spans="2:2">
      <c r="B3331" s="18"/>
    </row>
    <row r="3332" spans="2:2">
      <c r="B3332" s="18"/>
    </row>
    <row r="3333" spans="2:2">
      <c r="B3333" s="18"/>
    </row>
    <row r="3334" spans="2:2">
      <c r="B3334" s="18"/>
    </row>
    <row r="3335" spans="2:2">
      <c r="B3335" s="18"/>
    </row>
    <row r="3336" spans="2:2">
      <c r="B3336" s="18"/>
    </row>
    <row r="3337" spans="2:2">
      <c r="B3337" s="18"/>
    </row>
    <row r="3338" spans="2:2">
      <c r="B3338" s="18"/>
    </row>
    <row r="3339" spans="2:2">
      <c r="B3339" s="18"/>
    </row>
    <row r="3340" spans="2:2">
      <c r="B3340" s="18"/>
    </row>
    <row r="3341" spans="2:2">
      <c r="B3341" s="18"/>
    </row>
    <row r="3342" spans="2:2">
      <c r="B3342" s="18"/>
    </row>
    <row r="3343" spans="2:2">
      <c r="B3343" s="18"/>
    </row>
    <row r="3344" spans="2:2">
      <c r="B3344" s="18"/>
    </row>
    <row r="3345" spans="2:2">
      <c r="B3345" s="18"/>
    </row>
    <row r="3346" spans="2:2">
      <c r="B3346" s="18"/>
    </row>
    <row r="3347" spans="2:2">
      <c r="B3347" s="18"/>
    </row>
    <row r="3348" spans="2:2">
      <c r="B3348" s="18"/>
    </row>
    <row r="3349" spans="2:2">
      <c r="B3349" s="18"/>
    </row>
    <row r="3350" spans="2:2">
      <c r="B3350" s="18"/>
    </row>
    <row r="3351" spans="2:2">
      <c r="B3351" s="18"/>
    </row>
    <row r="3352" spans="2:2">
      <c r="B3352" s="18"/>
    </row>
    <row r="3353" spans="2:2">
      <c r="B3353" s="18"/>
    </row>
    <row r="3354" spans="2:2">
      <c r="B3354" s="18"/>
    </row>
    <row r="3355" spans="2:2">
      <c r="B3355" s="18"/>
    </row>
    <row r="3356" spans="2:2">
      <c r="B3356" s="18"/>
    </row>
    <row r="3357" spans="2:2">
      <c r="B3357" s="18"/>
    </row>
    <row r="3358" spans="2:2">
      <c r="B3358" s="18"/>
    </row>
    <row r="3359" spans="2:2">
      <c r="B3359" s="18"/>
    </row>
    <row r="3360" spans="2:2">
      <c r="B3360" s="18"/>
    </row>
    <row r="3361" spans="2:2">
      <c r="B3361" s="18"/>
    </row>
    <row r="3362" spans="2:2">
      <c r="B3362" s="18"/>
    </row>
    <row r="3363" spans="2:2">
      <c r="B3363" s="18"/>
    </row>
    <row r="3364" spans="2:2">
      <c r="B3364" s="18"/>
    </row>
    <row r="3365" spans="2:2">
      <c r="B3365" s="18"/>
    </row>
    <row r="3366" spans="2:2">
      <c r="B3366" s="18"/>
    </row>
    <row r="3367" spans="2:2">
      <c r="B3367" s="18"/>
    </row>
    <row r="3368" spans="2:2">
      <c r="B3368" s="18"/>
    </row>
    <row r="3369" spans="2:2">
      <c r="B3369" s="18"/>
    </row>
    <row r="3370" spans="2:2">
      <c r="B3370" s="18"/>
    </row>
    <row r="3371" spans="2:2">
      <c r="B3371" s="18"/>
    </row>
    <row r="3372" spans="2:2">
      <c r="B3372" s="18"/>
    </row>
    <row r="3373" spans="2:2">
      <c r="B3373" s="18"/>
    </row>
    <row r="3374" spans="2:2">
      <c r="B3374" s="18"/>
    </row>
    <row r="3375" spans="2:2">
      <c r="B3375" s="18"/>
    </row>
    <row r="3376" spans="2:2">
      <c r="B3376" s="18"/>
    </row>
    <row r="3377" spans="2:2">
      <c r="B3377" s="18"/>
    </row>
    <row r="3378" spans="2:2">
      <c r="B3378" s="18"/>
    </row>
    <row r="3379" spans="2:2">
      <c r="B3379" s="18"/>
    </row>
    <row r="3380" spans="2:2">
      <c r="B3380" s="18"/>
    </row>
    <row r="3381" spans="2:2">
      <c r="B3381" s="18"/>
    </row>
    <row r="3382" spans="2:2">
      <c r="B3382" s="18"/>
    </row>
    <row r="3383" spans="2:2">
      <c r="B3383" s="18"/>
    </row>
    <row r="3384" spans="2:2">
      <c r="B3384" s="18"/>
    </row>
    <row r="3385" spans="2:2">
      <c r="B3385" s="18"/>
    </row>
    <row r="3386" spans="2:2">
      <c r="B3386" s="18"/>
    </row>
    <row r="3387" spans="2:2">
      <c r="B3387" s="18"/>
    </row>
    <row r="3388" spans="2:2">
      <c r="B3388" s="18"/>
    </row>
    <row r="3389" spans="2:2">
      <c r="B3389" s="18"/>
    </row>
    <row r="3390" spans="2:2">
      <c r="B3390" s="18"/>
    </row>
    <row r="3391" spans="2:2">
      <c r="B3391" s="18"/>
    </row>
    <row r="3392" spans="2:2">
      <c r="B3392" s="18"/>
    </row>
    <row r="3393" spans="2:2">
      <c r="B3393" s="18"/>
    </row>
    <row r="3394" spans="2:2">
      <c r="B3394" s="18"/>
    </row>
    <row r="3395" spans="2:2">
      <c r="B3395" s="18"/>
    </row>
    <row r="3396" spans="2:2">
      <c r="B3396" s="18"/>
    </row>
    <row r="3397" spans="2:2">
      <c r="B3397" s="18"/>
    </row>
    <row r="3398" spans="2:2">
      <c r="B3398" s="18"/>
    </row>
    <row r="3399" spans="2:2">
      <c r="B3399" s="18"/>
    </row>
    <row r="3400" spans="2:2">
      <c r="B3400" s="18"/>
    </row>
    <row r="3401" spans="2:2">
      <c r="B3401" s="18"/>
    </row>
    <row r="3402" spans="2:2">
      <c r="B3402" s="18"/>
    </row>
    <row r="3403" spans="2:2">
      <c r="B3403" s="18"/>
    </row>
    <row r="3404" spans="2:2">
      <c r="B3404" s="18"/>
    </row>
    <row r="3405" spans="2:2">
      <c r="B3405" s="18"/>
    </row>
    <row r="3406" spans="2:2">
      <c r="B3406" s="18"/>
    </row>
    <row r="3407" spans="2:2">
      <c r="B3407" s="18"/>
    </row>
    <row r="3408" spans="2:2">
      <c r="B3408" s="18"/>
    </row>
    <row r="3409" spans="2:2">
      <c r="B3409" s="18"/>
    </row>
    <row r="3410" spans="2:2">
      <c r="B3410" s="18"/>
    </row>
    <row r="3411" spans="2:2">
      <c r="B3411" s="18"/>
    </row>
    <row r="3412" spans="2:2">
      <c r="B3412" s="18"/>
    </row>
    <row r="3413" spans="2:2">
      <c r="B3413" s="18"/>
    </row>
    <row r="3414" spans="2:2">
      <c r="B3414" s="18"/>
    </row>
    <row r="3415" spans="2:2">
      <c r="B3415" s="18"/>
    </row>
    <row r="3416" spans="2:2">
      <c r="B3416" s="18"/>
    </row>
    <row r="3417" spans="2:2">
      <c r="B3417" s="18"/>
    </row>
    <row r="3418" spans="2:2">
      <c r="B3418" s="18"/>
    </row>
    <row r="3419" spans="2:2">
      <c r="B3419" s="18"/>
    </row>
    <row r="3420" spans="2:2">
      <c r="B3420" s="18"/>
    </row>
    <row r="3421" spans="2:2">
      <c r="B3421" s="18"/>
    </row>
    <row r="3422" spans="2:2">
      <c r="B3422" s="18"/>
    </row>
    <row r="3423" spans="2:2">
      <c r="B3423" s="18"/>
    </row>
    <row r="3424" spans="2:2">
      <c r="B3424" s="18"/>
    </row>
    <row r="3425" spans="2:2">
      <c r="B3425" s="18"/>
    </row>
    <row r="3426" spans="2:2">
      <c r="B3426" s="18"/>
    </row>
    <row r="3427" spans="2:2">
      <c r="B3427" s="18"/>
    </row>
    <row r="3428" spans="2:2">
      <c r="B3428" s="18"/>
    </row>
    <row r="3429" spans="2:2">
      <c r="B3429" s="18"/>
    </row>
    <row r="3430" spans="2:2">
      <c r="B3430" s="18"/>
    </row>
    <row r="3431" spans="2:2">
      <c r="B3431" s="18"/>
    </row>
    <row r="3432" spans="2:2">
      <c r="B3432" s="18"/>
    </row>
    <row r="3433" spans="2:2">
      <c r="B3433" s="18"/>
    </row>
    <row r="3434" spans="2:2">
      <c r="B3434" s="18"/>
    </row>
    <row r="3435" spans="2:2">
      <c r="B3435" s="18"/>
    </row>
    <row r="3436" spans="2:2">
      <c r="B3436" s="18"/>
    </row>
    <row r="3437" spans="2:2">
      <c r="B3437" s="18"/>
    </row>
    <row r="3438" spans="2:2">
      <c r="B3438" s="18"/>
    </row>
    <row r="3439" spans="2:2">
      <c r="B3439" s="18"/>
    </row>
    <row r="3440" spans="2:2">
      <c r="B3440" s="18"/>
    </row>
    <row r="3441" spans="2:2">
      <c r="B3441" s="18"/>
    </row>
    <row r="3442" spans="2:2">
      <c r="B3442" s="18"/>
    </row>
    <row r="3443" spans="2:2">
      <c r="B3443" s="18"/>
    </row>
    <row r="3444" spans="2:2">
      <c r="B3444" s="18"/>
    </row>
    <row r="3445" spans="2:2">
      <c r="B3445" s="18"/>
    </row>
    <row r="3446" spans="2:2">
      <c r="B3446" s="18"/>
    </row>
    <row r="3447" spans="2:2">
      <c r="B3447" s="18"/>
    </row>
    <row r="3448" spans="2:2">
      <c r="B3448" s="18"/>
    </row>
    <row r="3449" spans="2:2">
      <c r="B3449" s="18"/>
    </row>
    <row r="3450" spans="2:2">
      <c r="B3450" s="18"/>
    </row>
    <row r="3451" spans="2:2">
      <c r="B3451" s="18"/>
    </row>
    <row r="3452" spans="2:2">
      <c r="B3452" s="18"/>
    </row>
    <row r="3453" spans="2:2">
      <c r="B3453" s="18"/>
    </row>
    <row r="3454" spans="2:2">
      <c r="B3454" s="18"/>
    </row>
    <row r="3455" spans="2:2">
      <c r="B3455" s="18"/>
    </row>
    <row r="3456" spans="2:2">
      <c r="B3456" s="18"/>
    </row>
    <row r="3457" spans="2:2">
      <c r="B3457" s="18"/>
    </row>
    <row r="3458" spans="2:2">
      <c r="B3458" s="18"/>
    </row>
    <row r="3459" spans="2:2">
      <c r="B3459" s="18"/>
    </row>
    <row r="3460" spans="2:2">
      <c r="B3460" s="18"/>
    </row>
    <row r="3461" spans="2:2">
      <c r="B3461" s="18"/>
    </row>
    <row r="3462" spans="2:2">
      <c r="B3462" s="18"/>
    </row>
    <row r="3463" spans="2:2">
      <c r="B3463" s="18"/>
    </row>
    <row r="3464" spans="2:2">
      <c r="B3464" s="18"/>
    </row>
    <row r="3465" spans="2:2">
      <c r="B3465" s="18"/>
    </row>
    <row r="3466" spans="2:2">
      <c r="B3466" s="18"/>
    </row>
    <row r="3467" spans="2:2">
      <c r="B3467" s="18"/>
    </row>
    <row r="3468" spans="2:2">
      <c r="B3468" s="18"/>
    </row>
    <row r="3469" spans="2:2">
      <c r="B3469" s="18"/>
    </row>
    <row r="3470" spans="2:2">
      <c r="B3470" s="18"/>
    </row>
    <row r="3471" spans="2:2">
      <c r="B3471" s="18"/>
    </row>
    <row r="3472" spans="2:2">
      <c r="B3472" s="18"/>
    </row>
    <row r="3473" spans="2:2">
      <c r="B3473" s="18"/>
    </row>
    <row r="3474" spans="2:2">
      <c r="B3474" s="18"/>
    </row>
    <row r="3475" spans="2:2">
      <c r="B3475" s="18"/>
    </row>
    <row r="3476" spans="2:2">
      <c r="B3476" s="18"/>
    </row>
    <row r="3477" spans="2:2">
      <c r="B3477" s="18"/>
    </row>
    <row r="3478" spans="2:2">
      <c r="B3478" s="18"/>
    </row>
    <row r="3479" spans="2:2">
      <c r="B3479" s="18"/>
    </row>
    <row r="3480" spans="2:2">
      <c r="B3480" s="18"/>
    </row>
    <row r="3481" spans="2:2">
      <c r="B3481" s="18"/>
    </row>
    <row r="3482" spans="2:2">
      <c r="B3482" s="18"/>
    </row>
    <row r="3483" spans="2:2">
      <c r="B3483" s="18"/>
    </row>
    <row r="3484" spans="2:2">
      <c r="B3484" s="18"/>
    </row>
    <row r="3485" spans="2:2">
      <c r="B3485" s="18"/>
    </row>
    <row r="3486" spans="2:2">
      <c r="B3486" s="18"/>
    </row>
    <row r="3487" spans="2:2">
      <c r="B3487" s="18"/>
    </row>
    <row r="3488" spans="2:2">
      <c r="B3488" s="18"/>
    </row>
    <row r="3489" spans="2:2">
      <c r="B3489" s="18"/>
    </row>
    <row r="3490" spans="2:2">
      <c r="B3490" s="18"/>
    </row>
    <row r="3491" spans="2:2">
      <c r="B3491" s="18"/>
    </row>
    <row r="3492" spans="2:2">
      <c r="B3492" s="18"/>
    </row>
    <row r="3493" spans="2:2">
      <c r="B3493" s="18"/>
    </row>
    <row r="3494" spans="2:2">
      <c r="B3494" s="18"/>
    </row>
    <row r="3495" spans="2:2">
      <c r="B3495" s="18"/>
    </row>
    <row r="3496" spans="2:2">
      <c r="B3496" s="18"/>
    </row>
    <row r="3497" spans="2:2">
      <c r="B3497" s="18"/>
    </row>
    <row r="3498" spans="2:2">
      <c r="B3498" s="18"/>
    </row>
    <row r="3499" spans="2:2">
      <c r="B3499" s="18"/>
    </row>
    <row r="3500" spans="2:2">
      <c r="B3500" s="18"/>
    </row>
    <row r="3501" spans="2:2">
      <c r="B3501" s="18"/>
    </row>
    <row r="3502" spans="2:2">
      <c r="B3502" s="18"/>
    </row>
    <row r="3503" spans="2:2">
      <c r="B3503" s="18"/>
    </row>
    <row r="3504" spans="2:2">
      <c r="B3504" s="18"/>
    </row>
    <row r="3505" spans="2:2">
      <c r="B3505" s="18"/>
    </row>
    <row r="3506" spans="2:2">
      <c r="B3506" s="18"/>
    </row>
    <row r="3507" spans="2:2">
      <c r="B3507" s="18"/>
    </row>
    <row r="3508" spans="2:2">
      <c r="B3508" s="18"/>
    </row>
    <row r="3509" spans="2:2">
      <c r="B3509" s="18"/>
    </row>
    <row r="3510" spans="2:2">
      <c r="B3510" s="18"/>
    </row>
    <row r="3511" spans="2:2">
      <c r="B3511" s="18"/>
    </row>
    <row r="3512" spans="2:2">
      <c r="B3512" s="18"/>
    </row>
    <row r="3513" spans="2:2">
      <c r="B3513" s="18"/>
    </row>
    <row r="3514" spans="2:2">
      <c r="B3514" s="18"/>
    </row>
    <row r="3515" spans="2:2">
      <c r="B3515" s="18"/>
    </row>
    <row r="3516" spans="2:2">
      <c r="B3516" s="18"/>
    </row>
    <row r="3517" spans="2:2">
      <c r="B3517" s="18"/>
    </row>
    <row r="3518" spans="2:2">
      <c r="B3518" s="18"/>
    </row>
    <row r="3519" spans="2:2">
      <c r="B3519" s="18"/>
    </row>
    <row r="3520" spans="2:2">
      <c r="B3520" s="18"/>
    </row>
    <row r="3521" spans="2:2">
      <c r="B3521" s="18"/>
    </row>
    <row r="3522" spans="2:2">
      <c r="B3522" s="18"/>
    </row>
    <row r="3523" spans="2:2">
      <c r="B3523" s="18"/>
    </row>
    <row r="3524" spans="2:2">
      <c r="B3524" s="18"/>
    </row>
    <row r="3525" spans="2:2">
      <c r="B3525" s="18"/>
    </row>
    <row r="3526" spans="2:2">
      <c r="B3526" s="18"/>
    </row>
    <row r="3527" spans="2:2">
      <c r="B3527" s="18"/>
    </row>
    <row r="3528" spans="2:2">
      <c r="B3528" s="18"/>
    </row>
    <row r="3529" spans="2:2">
      <c r="B3529" s="18"/>
    </row>
    <row r="3530" spans="2:2">
      <c r="B3530" s="18"/>
    </row>
    <row r="3531" spans="2:2">
      <c r="B3531" s="18"/>
    </row>
    <row r="3532" spans="2:2">
      <c r="B3532" s="18"/>
    </row>
    <row r="3533" spans="2:2">
      <c r="B3533" s="18"/>
    </row>
    <row r="3534" spans="2:2">
      <c r="B3534" s="18"/>
    </row>
    <row r="3535" spans="2:2">
      <c r="B3535" s="18"/>
    </row>
    <row r="3536" spans="2:2">
      <c r="B3536" s="18"/>
    </row>
    <row r="3537" spans="2:2">
      <c r="B3537" s="18"/>
    </row>
    <row r="3538" spans="2:2">
      <c r="B3538" s="18"/>
    </row>
    <row r="3539" spans="2:2">
      <c r="B3539" s="18"/>
    </row>
    <row r="3540" spans="2:2">
      <c r="B3540" s="18"/>
    </row>
    <row r="3541" spans="2:2">
      <c r="B3541" s="18"/>
    </row>
    <row r="3542" spans="2:2">
      <c r="B3542" s="18"/>
    </row>
    <row r="3543" spans="2:2">
      <c r="B3543" s="18"/>
    </row>
    <row r="3544" spans="2:2">
      <c r="B3544" s="18"/>
    </row>
    <row r="3545" spans="2:2">
      <c r="B3545" s="18"/>
    </row>
    <row r="3546" spans="2:2">
      <c r="B3546" s="18"/>
    </row>
    <row r="3547" spans="2:2">
      <c r="B3547" s="18"/>
    </row>
    <row r="3548" spans="2:2">
      <c r="B3548" s="18"/>
    </row>
    <row r="3549" spans="2:2">
      <c r="B3549" s="18"/>
    </row>
    <row r="3550" spans="2:2">
      <c r="B3550" s="18"/>
    </row>
    <row r="3551" spans="2:2">
      <c r="B3551" s="18"/>
    </row>
    <row r="3552" spans="2:2">
      <c r="B3552" s="18"/>
    </row>
    <row r="3553" spans="2:2">
      <c r="B3553" s="18"/>
    </row>
    <row r="3554" spans="2:2">
      <c r="B3554" s="18"/>
    </row>
    <row r="3555" spans="2:2">
      <c r="B3555" s="18"/>
    </row>
    <row r="3556" spans="2:2">
      <c r="B3556" s="18"/>
    </row>
    <row r="3557" spans="2:2">
      <c r="B3557" s="18"/>
    </row>
    <row r="3558" spans="2:2">
      <c r="B3558" s="18"/>
    </row>
    <row r="3559" spans="2:2">
      <c r="B3559" s="18"/>
    </row>
    <row r="3560" spans="2:2">
      <c r="B3560" s="18"/>
    </row>
    <row r="3561" spans="2:2">
      <c r="B3561" s="18"/>
    </row>
    <row r="3562" spans="2:2">
      <c r="B3562" s="18"/>
    </row>
    <row r="3563" spans="2:2">
      <c r="B3563" s="18"/>
    </row>
    <row r="3564" spans="2:2">
      <c r="B3564" s="18"/>
    </row>
    <row r="3565" spans="2:2">
      <c r="B3565" s="18"/>
    </row>
    <row r="3566" spans="2:2">
      <c r="B3566" s="18"/>
    </row>
    <row r="3567" spans="2:2">
      <c r="B3567" s="18"/>
    </row>
    <row r="3568" spans="2:2">
      <c r="B3568" s="18"/>
    </row>
    <row r="3569" spans="2:2">
      <c r="B3569" s="18"/>
    </row>
    <row r="3570" spans="2:2">
      <c r="B3570" s="18"/>
    </row>
    <row r="3571" spans="2:2">
      <c r="B3571" s="18"/>
    </row>
    <row r="3572" spans="2:2">
      <c r="B3572" s="18"/>
    </row>
    <row r="3573" spans="2:2">
      <c r="B3573" s="18"/>
    </row>
    <row r="3574" spans="2:2">
      <c r="B3574" s="18"/>
    </row>
    <row r="3575" spans="2:2">
      <c r="B3575" s="18"/>
    </row>
    <row r="3576" spans="2:2">
      <c r="B3576" s="18"/>
    </row>
    <row r="3577" spans="2:2">
      <c r="B3577" s="18"/>
    </row>
    <row r="3578" spans="2:2">
      <c r="B3578" s="18"/>
    </row>
    <row r="3579" spans="2:2">
      <c r="B3579" s="18"/>
    </row>
    <row r="3580" spans="2:2">
      <c r="B3580" s="18"/>
    </row>
    <row r="3581" spans="2:2">
      <c r="B3581" s="18"/>
    </row>
    <row r="3582" spans="2:2">
      <c r="B3582" s="18"/>
    </row>
    <row r="3583" spans="2:2">
      <c r="B3583" s="18"/>
    </row>
    <row r="3584" spans="2:2">
      <c r="B3584" s="18"/>
    </row>
    <row r="3585" spans="2:2">
      <c r="B3585" s="18"/>
    </row>
    <row r="3586" spans="2:2">
      <c r="B3586" s="18"/>
    </row>
    <row r="3587" spans="2:2">
      <c r="B3587" s="18"/>
    </row>
    <row r="3588" spans="2:2">
      <c r="B3588" s="18"/>
    </row>
    <row r="3589" spans="2:2">
      <c r="B3589" s="18"/>
    </row>
    <row r="3590" spans="2:2">
      <c r="B3590" s="18"/>
    </row>
    <row r="3591" spans="2:2">
      <c r="B3591" s="18"/>
    </row>
    <row r="3592" spans="2:2">
      <c r="B3592" s="18"/>
    </row>
    <row r="3593" spans="2:2">
      <c r="B3593" s="18"/>
    </row>
    <row r="3594" spans="2:2">
      <c r="B3594" s="18"/>
    </row>
    <row r="3595" spans="2:2">
      <c r="B3595" s="18"/>
    </row>
    <row r="3596" spans="2:2">
      <c r="B3596" s="18"/>
    </row>
    <row r="3597" spans="2:2">
      <c r="B3597" s="18"/>
    </row>
    <row r="3598" spans="2:2">
      <c r="B3598" s="18"/>
    </row>
    <row r="3599" spans="2:2">
      <c r="B3599" s="18"/>
    </row>
    <row r="3600" spans="2:2">
      <c r="B3600" s="18"/>
    </row>
    <row r="3601" spans="2:2">
      <c r="B3601" s="18"/>
    </row>
    <row r="3602" spans="2:2">
      <c r="B3602" s="18"/>
    </row>
    <row r="3603" spans="2:2">
      <c r="B3603" s="18"/>
    </row>
    <row r="3604" spans="2:2">
      <c r="B3604" s="18"/>
    </row>
    <row r="3605" spans="2:2">
      <c r="B3605" s="18"/>
    </row>
    <row r="3606" spans="2:2">
      <c r="B3606" s="18"/>
    </row>
    <row r="3607" spans="2:2">
      <c r="B3607" s="18"/>
    </row>
    <row r="3608" spans="2:2">
      <c r="B3608" s="18"/>
    </row>
    <row r="3609" spans="2:2">
      <c r="B3609" s="18"/>
    </row>
    <row r="3610" spans="2:2">
      <c r="B3610" s="18"/>
    </row>
    <row r="3611" spans="2:2">
      <c r="B3611" s="18"/>
    </row>
    <row r="3612" spans="2:2">
      <c r="B3612" s="18"/>
    </row>
    <row r="3613" spans="2:2">
      <c r="B3613" s="18"/>
    </row>
    <row r="3614" spans="2:2">
      <c r="B3614" s="18"/>
    </row>
    <row r="3615" spans="2:2">
      <c r="B3615" s="18"/>
    </row>
    <row r="3616" spans="2:2">
      <c r="B3616" s="18"/>
    </row>
    <row r="3617" spans="2:2">
      <c r="B3617" s="18"/>
    </row>
    <row r="3618" spans="2:2">
      <c r="B3618" s="18"/>
    </row>
    <row r="3619" spans="2:2">
      <c r="B3619" s="18"/>
    </row>
    <row r="3620" spans="2:2">
      <c r="B3620" s="18"/>
    </row>
    <row r="3621" spans="2:2">
      <c r="B3621" s="18"/>
    </row>
    <row r="3622" spans="2:2">
      <c r="B3622" s="18"/>
    </row>
    <row r="3623" spans="2:2">
      <c r="B3623" s="18"/>
    </row>
    <row r="3624" spans="2:2">
      <c r="B3624" s="18"/>
    </row>
    <row r="3625" spans="2:2">
      <c r="B3625" s="18"/>
    </row>
    <row r="3626" spans="2:2">
      <c r="B3626" s="18"/>
    </row>
    <row r="3627" spans="2:2">
      <c r="B3627" s="18"/>
    </row>
    <row r="3628" spans="2:2">
      <c r="B3628" s="18"/>
    </row>
    <row r="3629" spans="2:2">
      <c r="B3629" s="18"/>
    </row>
    <row r="3630" spans="2:2">
      <c r="B3630" s="18"/>
    </row>
    <row r="3631" spans="2:2">
      <c r="B3631" s="18"/>
    </row>
    <row r="3632" spans="2:2">
      <c r="B3632" s="18"/>
    </row>
    <row r="3633" spans="2:2">
      <c r="B3633" s="18"/>
    </row>
    <row r="3634" spans="2:2">
      <c r="B3634" s="18"/>
    </row>
    <row r="3635" spans="2:2">
      <c r="B3635" s="18"/>
    </row>
    <row r="3636" spans="2:2">
      <c r="B3636" s="18"/>
    </row>
    <row r="3637" spans="2:2">
      <c r="B3637" s="18"/>
    </row>
    <row r="3638" spans="2:2">
      <c r="B3638" s="18"/>
    </row>
    <row r="3639" spans="2:2">
      <c r="B3639" s="18"/>
    </row>
    <row r="3640" spans="2:2">
      <c r="B3640" s="18"/>
    </row>
    <row r="3641" spans="2:2">
      <c r="B3641" s="18"/>
    </row>
    <row r="3642" spans="2:2">
      <c r="B3642" s="18"/>
    </row>
    <row r="3643" spans="2:2">
      <c r="B3643" s="18"/>
    </row>
    <row r="3644" spans="2:2">
      <c r="B3644" s="18"/>
    </row>
    <row r="3645" spans="2:2">
      <c r="B3645" s="18"/>
    </row>
    <row r="3646" spans="2:2">
      <c r="B3646" s="18"/>
    </row>
    <row r="3647" spans="2:2">
      <c r="B3647" s="18"/>
    </row>
    <row r="3648" spans="2:2">
      <c r="B3648" s="18"/>
    </row>
    <row r="3649" spans="2:2">
      <c r="B3649" s="18"/>
    </row>
    <row r="3650" spans="2:2">
      <c r="B3650" s="18"/>
    </row>
    <row r="3651" spans="2:2">
      <c r="B3651" s="18"/>
    </row>
    <row r="3652" spans="2:2">
      <c r="B3652" s="18"/>
    </row>
    <row r="3653" spans="2:2">
      <c r="B3653" s="18"/>
    </row>
    <row r="3654" spans="2:2">
      <c r="B3654" s="18"/>
    </row>
    <row r="3655" spans="2:2">
      <c r="B3655" s="18"/>
    </row>
    <row r="3656" spans="2:2">
      <c r="B3656" s="18"/>
    </row>
    <row r="3657" spans="2:2">
      <c r="B3657" s="18"/>
    </row>
    <row r="3658" spans="2:2">
      <c r="B3658" s="18"/>
    </row>
    <row r="3659" spans="2:2">
      <c r="B3659" s="18"/>
    </row>
    <row r="3660" spans="2:2">
      <c r="B3660" s="18"/>
    </row>
    <row r="3661" spans="2:2">
      <c r="B3661" s="18"/>
    </row>
    <row r="3662" spans="2:2">
      <c r="B3662" s="18"/>
    </row>
    <row r="3663" spans="2:2">
      <c r="B3663" s="18"/>
    </row>
    <row r="3664" spans="2:2">
      <c r="B3664" s="18"/>
    </row>
    <row r="3665" spans="2:2">
      <c r="B3665" s="18"/>
    </row>
    <row r="3666" spans="2:2">
      <c r="B3666" s="18"/>
    </row>
    <row r="3667" spans="2:2">
      <c r="B3667" s="18"/>
    </row>
    <row r="3668" spans="2:2">
      <c r="B3668" s="18"/>
    </row>
    <row r="3669" spans="2:2">
      <c r="B3669" s="18"/>
    </row>
    <row r="3670" spans="2:2">
      <c r="B3670" s="18"/>
    </row>
    <row r="3671" spans="2:2">
      <c r="B3671" s="18"/>
    </row>
    <row r="3672" spans="2:2">
      <c r="B3672" s="18"/>
    </row>
    <row r="3673" spans="2:2">
      <c r="B3673" s="18"/>
    </row>
    <row r="3674" spans="2:2">
      <c r="B3674" s="18"/>
    </row>
    <row r="3675" spans="2:2">
      <c r="B3675" s="18"/>
    </row>
    <row r="3676" spans="2:2">
      <c r="B3676" s="18"/>
    </row>
    <row r="3677" spans="2:2">
      <c r="B3677" s="18"/>
    </row>
    <row r="3678" spans="2:2">
      <c r="B3678" s="18"/>
    </row>
    <row r="3679" spans="2:2">
      <c r="B3679" s="18"/>
    </row>
    <row r="3680" spans="2:2">
      <c r="B3680" s="18"/>
    </row>
    <row r="3681" spans="2:2">
      <c r="B3681" s="18"/>
    </row>
    <row r="3682" spans="2:2">
      <c r="B3682" s="18"/>
    </row>
    <row r="3683" spans="2:2">
      <c r="B3683" s="18"/>
    </row>
    <row r="3684" spans="2:2">
      <c r="B3684" s="18"/>
    </row>
    <row r="3685" spans="2:2">
      <c r="B3685" s="18"/>
    </row>
    <row r="3686" spans="2:2">
      <c r="B3686" s="18"/>
    </row>
    <row r="3687" spans="2:2">
      <c r="B3687" s="18"/>
    </row>
    <row r="3688" spans="2:2">
      <c r="B3688" s="18"/>
    </row>
    <row r="3689" spans="2:2">
      <c r="B3689" s="18"/>
    </row>
    <row r="3690" spans="2:2">
      <c r="B3690" s="18"/>
    </row>
    <row r="3691" spans="2:2">
      <c r="B3691" s="18"/>
    </row>
    <row r="3692" spans="2:2">
      <c r="B3692" s="18"/>
    </row>
    <row r="3693" spans="2:2">
      <c r="B3693" s="18"/>
    </row>
    <row r="3694" spans="2:2">
      <c r="B3694" s="18"/>
    </row>
    <row r="3695" spans="2:2">
      <c r="B3695" s="18"/>
    </row>
    <row r="3696" spans="2:2">
      <c r="B3696" s="18"/>
    </row>
    <row r="3697" spans="2:2">
      <c r="B3697" s="18"/>
    </row>
    <row r="3698" spans="2:2">
      <c r="B3698" s="18"/>
    </row>
    <row r="3699" spans="2:2">
      <c r="B3699" s="18"/>
    </row>
    <row r="3700" spans="2:2">
      <c r="B3700" s="18"/>
    </row>
    <row r="3701" spans="2:2">
      <c r="B3701" s="18"/>
    </row>
    <row r="3702" spans="2:2">
      <c r="B3702" s="18"/>
    </row>
    <row r="3703" spans="2:2">
      <c r="B3703" s="18"/>
    </row>
    <row r="3704" spans="2:2">
      <c r="B3704" s="18"/>
    </row>
    <row r="3705" spans="2:2">
      <c r="B3705" s="18"/>
    </row>
    <row r="3706" spans="2:2">
      <c r="B3706" s="18"/>
    </row>
    <row r="3707" spans="2:2">
      <c r="B3707" s="18"/>
    </row>
    <row r="3708" spans="2:2">
      <c r="B3708" s="18"/>
    </row>
    <row r="3709" spans="2:2">
      <c r="B3709" s="18"/>
    </row>
    <row r="3710" spans="2:2">
      <c r="B3710" s="18"/>
    </row>
    <row r="3711" spans="2:2">
      <c r="B3711" s="18"/>
    </row>
    <row r="3712" spans="2:2">
      <c r="B3712" s="18"/>
    </row>
    <row r="3713" spans="2:2">
      <c r="B3713" s="18"/>
    </row>
    <row r="3714" spans="2:2">
      <c r="B3714" s="18"/>
    </row>
    <row r="3715" spans="2:2">
      <c r="B3715" s="18"/>
    </row>
    <row r="3716" spans="2:2">
      <c r="B3716" s="18"/>
    </row>
    <row r="3717" spans="2:2">
      <c r="B3717" s="18"/>
    </row>
    <row r="3718" spans="2:2">
      <c r="B3718" s="18"/>
    </row>
    <row r="3719" spans="2:2">
      <c r="B3719" s="18"/>
    </row>
    <row r="3720" spans="2:2">
      <c r="B3720" s="18"/>
    </row>
    <row r="3721" spans="2:2">
      <c r="B3721" s="18"/>
    </row>
    <row r="3722" spans="2:2">
      <c r="B3722" s="18"/>
    </row>
    <row r="3723" spans="2:2">
      <c r="B3723" s="18"/>
    </row>
    <row r="3724" spans="2:2">
      <c r="B3724" s="18"/>
    </row>
    <row r="3725" spans="2:2">
      <c r="B3725" s="18"/>
    </row>
    <row r="3726" spans="2:2">
      <c r="B3726" s="18"/>
    </row>
    <row r="3727" spans="2:2">
      <c r="B3727" s="18"/>
    </row>
    <row r="3728" spans="2:2">
      <c r="B3728" s="18"/>
    </row>
    <row r="3729" spans="2:2">
      <c r="B3729" s="18"/>
    </row>
    <row r="3730" spans="2:2">
      <c r="B3730" s="18"/>
    </row>
    <row r="3731" spans="2:2">
      <c r="B3731" s="18"/>
    </row>
    <row r="3732" spans="2:2">
      <c r="B3732" s="18"/>
    </row>
    <row r="3733" spans="2:2">
      <c r="B3733" s="18"/>
    </row>
    <row r="3734" spans="2:2">
      <c r="B3734" s="18"/>
    </row>
    <row r="3735" spans="2:2">
      <c r="B3735" s="18"/>
    </row>
    <row r="3736" spans="2:2">
      <c r="B3736" s="18"/>
    </row>
    <row r="3737" spans="2:2">
      <c r="B3737" s="18"/>
    </row>
    <row r="3738" spans="2:2">
      <c r="B3738" s="18"/>
    </row>
    <row r="3739" spans="2:2">
      <c r="B3739" s="18"/>
    </row>
    <row r="3740" spans="2:2">
      <c r="B3740" s="18"/>
    </row>
    <row r="3741" spans="2:2">
      <c r="B3741" s="18"/>
    </row>
    <row r="3742" spans="2:2">
      <c r="B3742" s="18"/>
    </row>
    <row r="3743" spans="2:2">
      <c r="B3743" s="18"/>
    </row>
    <row r="3744" spans="2:2">
      <c r="B3744" s="18"/>
    </row>
    <row r="3745" spans="2:2">
      <c r="B3745" s="18"/>
    </row>
    <row r="3746" spans="2:2">
      <c r="B3746" s="18"/>
    </row>
    <row r="3747" spans="2:2">
      <c r="B3747" s="18"/>
    </row>
    <row r="3748" spans="2:2">
      <c r="B3748" s="18"/>
    </row>
    <row r="3749" spans="2:2">
      <c r="B3749" s="18"/>
    </row>
    <row r="3750" spans="2:2">
      <c r="B3750" s="18"/>
    </row>
    <row r="3751" spans="2:2">
      <c r="B3751" s="18"/>
    </row>
    <row r="3752" spans="2:2">
      <c r="B3752" s="18"/>
    </row>
    <row r="3753" spans="2:2">
      <c r="B3753" s="18"/>
    </row>
    <row r="3754" spans="2:2">
      <c r="B3754" s="18"/>
    </row>
    <row r="3755" spans="2:2">
      <c r="B3755" s="18"/>
    </row>
    <row r="3756" spans="2:2">
      <c r="B3756" s="18"/>
    </row>
    <row r="3757" spans="2:2">
      <c r="B3757" s="18"/>
    </row>
    <row r="3758" spans="2:2">
      <c r="B3758" s="18"/>
    </row>
    <row r="3759" spans="2:2">
      <c r="B3759" s="18"/>
    </row>
    <row r="3760" spans="2:2">
      <c r="B3760" s="18"/>
    </row>
    <row r="3761" spans="2:2">
      <c r="B3761" s="18"/>
    </row>
    <row r="3762" spans="2:2">
      <c r="B3762" s="18"/>
    </row>
    <row r="3763" spans="2:2">
      <c r="B3763" s="18"/>
    </row>
    <row r="3764" spans="2:2">
      <c r="B3764" s="18"/>
    </row>
    <row r="3765" spans="2:2">
      <c r="B3765" s="18"/>
    </row>
    <row r="3766" spans="2:2">
      <c r="B3766" s="18"/>
    </row>
    <row r="3767" spans="2:2">
      <c r="B3767" s="18"/>
    </row>
    <row r="3768" spans="2:2">
      <c r="B3768" s="18"/>
    </row>
    <row r="3769" spans="2:2">
      <c r="B3769" s="18"/>
    </row>
    <row r="3770" spans="2:2">
      <c r="B3770" s="18"/>
    </row>
    <row r="3771" spans="2:2">
      <c r="B3771" s="18"/>
    </row>
    <row r="3772" spans="2:2">
      <c r="B3772" s="18"/>
    </row>
    <row r="3773" spans="2:2">
      <c r="B3773" s="18"/>
    </row>
    <row r="3774" spans="2:2">
      <c r="B3774" s="18"/>
    </row>
    <row r="3775" spans="2:2">
      <c r="B3775" s="18"/>
    </row>
    <row r="3776" spans="2:2">
      <c r="B3776" s="18"/>
    </row>
    <row r="3777" spans="2:2">
      <c r="B3777" s="18"/>
    </row>
    <row r="3778" spans="2:2">
      <c r="B3778" s="18"/>
    </row>
    <row r="3779" spans="2:2">
      <c r="B3779" s="18"/>
    </row>
    <row r="3780" spans="2:2">
      <c r="B3780" s="18"/>
    </row>
    <row r="3781" spans="2:2">
      <c r="B3781" s="18"/>
    </row>
    <row r="3782" spans="2:2">
      <c r="B3782" s="18"/>
    </row>
    <row r="3783" spans="2:2">
      <c r="B3783" s="18"/>
    </row>
    <row r="3784" spans="2:2">
      <c r="B3784" s="18"/>
    </row>
    <row r="3785" spans="2:2">
      <c r="B3785" s="18"/>
    </row>
    <row r="3786" spans="2:2">
      <c r="B3786" s="18"/>
    </row>
    <row r="3787" spans="2:2">
      <c r="B3787" s="18"/>
    </row>
    <row r="3788" spans="2:2">
      <c r="B3788" s="18"/>
    </row>
    <row r="3789" spans="2:2">
      <c r="B3789" s="18"/>
    </row>
    <row r="3790" spans="2:2">
      <c r="B3790" s="18"/>
    </row>
    <row r="3791" spans="2:2">
      <c r="B3791" s="18"/>
    </row>
    <row r="3792" spans="2:2">
      <c r="B3792" s="18"/>
    </row>
    <row r="3793" spans="2:2">
      <c r="B3793" s="18"/>
    </row>
    <row r="3794" spans="2:2">
      <c r="B3794" s="18"/>
    </row>
    <row r="3795" spans="2:2">
      <c r="B3795" s="18"/>
    </row>
    <row r="3796" spans="2:2">
      <c r="B3796" s="18"/>
    </row>
    <row r="3797" spans="2:2">
      <c r="B3797" s="18"/>
    </row>
    <row r="3798" spans="2:2">
      <c r="B3798" s="18"/>
    </row>
    <row r="3799" spans="2:2">
      <c r="B3799" s="18"/>
    </row>
    <row r="3800" spans="2:2">
      <c r="B3800" s="18"/>
    </row>
    <row r="3801" spans="2:2">
      <c r="B3801" s="18"/>
    </row>
    <row r="3802" spans="2:2">
      <c r="B3802" s="18"/>
    </row>
    <row r="3803" spans="2:2">
      <c r="B3803" s="18"/>
    </row>
    <row r="3804" spans="2:2">
      <c r="B3804" s="18"/>
    </row>
    <row r="3805" spans="2:2">
      <c r="B3805" s="18"/>
    </row>
    <row r="3806" spans="2:2">
      <c r="B3806" s="18"/>
    </row>
    <row r="3807" spans="2:2">
      <c r="B3807" s="18"/>
    </row>
    <row r="3808" spans="2:2">
      <c r="B3808" s="18"/>
    </row>
    <row r="3809" spans="2:2">
      <c r="B3809" s="18"/>
    </row>
    <row r="3810" spans="2:2">
      <c r="B3810" s="18"/>
    </row>
    <row r="3811" spans="2:2">
      <c r="B3811" s="18"/>
    </row>
    <row r="3812" spans="2:2">
      <c r="B3812" s="18"/>
    </row>
    <row r="3813" spans="2:2">
      <c r="B3813" s="18"/>
    </row>
    <row r="3814" spans="2:2">
      <c r="B3814" s="18"/>
    </row>
    <row r="3815" spans="2:2">
      <c r="B3815" s="18"/>
    </row>
    <row r="3816" spans="2:2">
      <c r="B3816" s="18"/>
    </row>
    <row r="3817" spans="2:2">
      <c r="B3817" s="18"/>
    </row>
    <row r="3818" spans="2:2">
      <c r="B3818" s="18"/>
    </row>
    <row r="3819" spans="2:2">
      <c r="B3819" s="18"/>
    </row>
    <row r="3820" spans="2:2">
      <c r="B3820" s="18"/>
    </row>
    <row r="3821" spans="2:2">
      <c r="B3821" s="18"/>
    </row>
    <row r="3822" spans="2:2">
      <c r="B3822" s="18"/>
    </row>
    <row r="3823" spans="2:2">
      <c r="B3823" s="18"/>
    </row>
    <row r="3824" spans="2:2">
      <c r="B3824" s="18"/>
    </row>
    <row r="3825" spans="2:2">
      <c r="B3825" s="18"/>
    </row>
    <row r="3826" spans="2:2">
      <c r="B3826" s="18"/>
    </row>
    <row r="3827" spans="2:2">
      <c r="B3827" s="18"/>
    </row>
    <row r="3828" spans="2:2">
      <c r="B3828" s="18"/>
    </row>
    <row r="3829" spans="2:2">
      <c r="B3829" s="18"/>
    </row>
    <row r="3830" spans="2:2">
      <c r="B3830" s="18"/>
    </row>
    <row r="3831" spans="2:2">
      <c r="B3831" s="18"/>
    </row>
    <row r="3832" spans="2:2">
      <c r="B3832" s="18"/>
    </row>
    <row r="3833" spans="2:2">
      <c r="B3833" s="18"/>
    </row>
    <row r="3834" spans="2:2">
      <c r="B3834" s="18"/>
    </row>
    <row r="3835" spans="2:2">
      <c r="B3835" s="18"/>
    </row>
    <row r="3836" spans="2:2">
      <c r="B3836" s="18"/>
    </row>
    <row r="3837" spans="2:2">
      <c r="B3837" s="18"/>
    </row>
    <row r="3838" spans="2:2">
      <c r="B3838" s="18"/>
    </row>
    <row r="3839" spans="2:2">
      <c r="B3839" s="18"/>
    </row>
    <row r="3840" spans="2:2">
      <c r="B3840" s="18"/>
    </row>
    <row r="3841" spans="2:2">
      <c r="B3841" s="18"/>
    </row>
    <row r="3842" spans="2:2">
      <c r="B3842" s="18"/>
    </row>
    <row r="3843" spans="2:2">
      <c r="B3843" s="18"/>
    </row>
    <row r="3844" spans="2:2">
      <c r="B3844" s="18"/>
    </row>
    <row r="3845" spans="2:2">
      <c r="B3845" s="18"/>
    </row>
    <row r="3846" spans="2:2">
      <c r="B3846" s="18"/>
    </row>
    <row r="3847" spans="2:2">
      <c r="B3847" s="18"/>
    </row>
    <row r="3848" spans="2:2">
      <c r="B3848" s="18"/>
    </row>
    <row r="3849" spans="2:2">
      <c r="B3849" s="18"/>
    </row>
    <row r="3850" spans="2:2">
      <c r="B3850" s="18"/>
    </row>
    <row r="3851" spans="2:2">
      <c r="B3851" s="18"/>
    </row>
    <row r="3852" spans="2:2">
      <c r="B3852" s="18"/>
    </row>
    <row r="3853" spans="2:2">
      <c r="B3853" s="18"/>
    </row>
    <row r="3854" spans="2:2">
      <c r="B3854" s="18"/>
    </row>
    <row r="3855" spans="2:2">
      <c r="B3855" s="18"/>
    </row>
    <row r="3856" spans="2:2">
      <c r="B3856" s="18"/>
    </row>
    <row r="3857" spans="2:2">
      <c r="B3857" s="18"/>
    </row>
    <row r="3858" spans="2:2">
      <c r="B3858" s="18"/>
    </row>
    <row r="3859" spans="2:2">
      <c r="B3859" s="18"/>
    </row>
    <row r="3860" spans="2:2">
      <c r="B3860" s="18"/>
    </row>
    <row r="3861" spans="2:2">
      <c r="B3861" s="18"/>
    </row>
    <row r="3862" spans="2:2">
      <c r="B3862" s="18"/>
    </row>
    <row r="3863" spans="2:2">
      <c r="B3863" s="18"/>
    </row>
    <row r="3864" spans="2:2">
      <c r="B3864" s="18"/>
    </row>
    <row r="3865" spans="2:2">
      <c r="B3865" s="18"/>
    </row>
    <row r="3866" spans="2:2">
      <c r="B3866" s="18"/>
    </row>
    <row r="3867" spans="2:2">
      <c r="B3867" s="18"/>
    </row>
    <row r="3868" spans="2:2">
      <c r="B3868" s="18"/>
    </row>
    <row r="3869" spans="2:2">
      <c r="B3869" s="18"/>
    </row>
    <row r="3870" spans="2:2">
      <c r="B3870" s="18"/>
    </row>
    <row r="3871" spans="2:2">
      <c r="B3871" s="18"/>
    </row>
    <row r="3872" spans="2:2">
      <c r="B3872" s="18"/>
    </row>
    <row r="3873" spans="2:2">
      <c r="B3873" s="18"/>
    </row>
    <row r="3874" spans="2:2">
      <c r="B3874" s="18"/>
    </row>
    <row r="3875" spans="2:2">
      <c r="B3875" s="18"/>
    </row>
    <row r="3876" spans="2:2">
      <c r="B3876" s="18"/>
    </row>
    <row r="3877" spans="2:2">
      <c r="B3877" s="18"/>
    </row>
    <row r="3878" spans="2:2">
      <c r="B3878" s="18"/>
    </row>
    <row r="3879" spans="2:2">
      <c r="B3879" s="18"/>
    </row>
    <row r="3880" spans="2:2">
      <c r="B3880" s="18"/>
    </row>
    <row r="3881" spans="2:2">
      <c r="B3881" s="18"/>
    </row>
    <row r="3882" spans="2:2">
      <c r="B3882" s="18"/>
    </row>
    <row r="3883" spans="2:2">
      <c r="B3883" s="18"/>
    </row>
    <row r="3884" spans="2:2">
      <c r="B3884" s="18"/>
    </row>
    <row r="3885" spans="2:2">
      <c r="B3885" s="18"/>
    </row>
    <row r="3886" spans="2:2">
      <c r="B3886" s="18"/>
    </row>
    <row r="3887" spans="2:2">
      <c r="B3887" s="18"/>
    </row>
    <row r="3888" spans="2:2">
      <c r="B3888" s="18"/>
    </row>
    <row r="3889" spans="2:2">
      <c r="B3889" s="18"/>
    </row>
    <row r="3890" spans="2:2">
      <c r="B3890" s="18"/>
    </row>
    <row r="3891" spans="2:2">
      <c r="B3891" s="18"/>
    </row>
    <row r="3892" spans="2:2">
      <c r="B3892" s="18"/>
    </row>
    <row r="3893" spans="2:2">
      <c r="B3893" s="18"/>
    </row>
    <row r="3894" spans="2:2">
      <c r="B3894" s="18"/>
    </row>
    <row r="3895" spans="2:2">
      <c r="B3895" s="18"/>
    </row>
    <row r="3896" spans="2:2">
      <c r="B3896" s="18"/>
    </row>
    <row r="3897" spans="2:2">
      <c r="B3897" s="18"/>
    </row>
    <row r="3898" spans="2:2">
      <c r="B3898" s="18"/>
    </row>
    <row r="3899" spans="2:2">
      <c r="B3899" s="18"/>
    </row>
    <row r="3900" spans="2:2">
      <c r="B3900" s="18"/>
    </row>
    <row r="3901" spans="2:2">
      <c r="B3901" s="18"/>
    </row>
    <row r="3902" spans="2:2">
      <c r="B3902" s="18"/>
    </row>
    <row r="3903" spans="2:2">
      <c r="B3903" s="18"/>
    </row>
    <row r="3904" spans="2:2">
      <c r="B3904" s="18"/>
    </row>
    <row r="3905" spans="2:2">
      <c r="B3905" s="18"/>
    </row>
    <row r="3906" spans="2:2">
      <c r="B3906" s="18"/>
    </row>
    <row r="3907" spans="2:2">
      <c r="B3907" s="18"/>
    </row>
    <row r="3908" spans="2:2">
      <c r="B3908" s="18"/>
    </row>
    <row r="3909" spans="2:2">
      <c r="B3909" s="18"/>
    </row>
    <row r="3910" spans="2:2">
      <c r="B3910" s="18"/>
    </row>
    <row r="3911" spans="2:2">
      <c r="B3911" s="18"/>
    </row>
    <row r="3912" spans="2:2">
      <c r="B3912" s="18"/>
    </row>
    <row r="3913" spans="2:2">
      <c r="B3913" s="18"/>
    </row>
    <row r="3914" spans="2:2">
      <c r="B3914" s="18"/>
    </row>
    <row r="3915" spans="2:2">
      <c r="B3915" s="18"/>
    </row>
    <row r="3916" spans="2:2">
      <c r="B3916" s="18"/>
    </row>
    <row r="3917" spans="2:2">
      <c r="B3917" s="18"/>
    </row>
    <row r="3918" spans="2:2">
      <c r="B3918" s="18"/>
    </row>
    <row r="3919" spans="2:2">
      <c r="B3919" s="18"/>
    </row>
    <row r="3920" spans="2:2">
      <c r="B3920" s="18"/>
    </row>
    <row r="3921" spans="2:2">
      <c r="B3921" s="18"/>
    </row>
    <row r="3922" spans="2:2">
      <c r="B3922" s="18"/>
    </row>
    <row r="3923" spans="2:2">
      <c r="B3923" s="18"/>
    </row>
    <row r="3924" spans="2:2">
      <c r="B3924" s="18"/>
    </row>
    <row r="3925" spans="2:2">
      <c r="B3925" s="18"/>
    </row>
    <row r="3926" spans="2:2">
      <c r="B3926" s="18"/>
    </row>
    <row r="3927" spans="2:2">
      <c r="B3927" s="18"/>
    </row>
    <row r="3928" spans="2:2">
      <c r="B3928" s="18"/>
    </row>
    <row r="3929" spans="2:2">
      <c r="B3929" s="18"/>
    </row>
    <row r="3930" spans="2:2">
      <c r="B3930" s="18"/>
    </row>
    <row r="3931" spans="2:2">
      <c r="B3931" s="18"/>
    </row>
    <row r="3932" spans="2:2">
      <c r="B3932" s="18"/>
    </row>
    <row r="3933" spans="2:2">
      <c r="B3933" s="18"/>
    </row>
    <row r="3934" spans="2:2">
      <c r="B3934" s="18"/>
    </row>
    <row r="3935" spans="2:2">
      <c r="B3935" s="18"/>
    </row>
    <row r="3936" spans="2:2">
      <c r="B3936" s="18"/>
    </row>
    <row r="3937" spans="2:2">
      <c r="B3937" s="18"/>
    </row>
    <row r="3938" spans="2:2">
      <c r="B3938" s="18"/>
    </row>
    <row r="3939" spans="2:2">
      <c r="B3939" s="18"/>
    </row>
    <row r="3940" spans="2:2">
      <c r="B3940" s="18"/>
    </row>
    <row r="3941" spans="2:2">
      <c r="B3941" s="18"/>
    </row>
    <row r="3942" spans="2:2">
      <c r="B3942" s="18"/>
    </row>
    <row r="3943" spans="2:2">
      <c r="B3943" s="18"/>
    </row>
    <row r="3944" spans="2:2">
      <c r="B3944" s="18"/>
    </row>
    <row r="3945" spans="2:2">
      <c r="B3945" s="18"/>
    </row>
    <row r="3946" spans="2:2">
      <c r="B3946" s="18"/>
    </row>
    <row r="3947" spans="2:2">
      <c r="B3947" s="18"/>
    </row>
    <row r="3948" spans="2:2">
      <c r="B3948" s="18"/>
    </row>
    <row r="3949" spans="2:2">
      <c r="B3949" s="18"/>
    </row>
    <row r="3950" spans="2:2">
      <c r="B3950" s="18"/>
    </row>
    <row r="3951" spans="2:2">
      <c r="B3951" s="18"/>
    </row>
    <row r="3952" spans="2:2">
      <c r="B3952" s="18"/>
    </row>
    <row r="3953" spans="2:2">
      <c r="B3953" s="18"/>
    </row>
    <row r="3954" spans="2:2">
      <c r="B3954" s="18"/>
    </row>
    <row r="3955" spans="2:2">
      <c r="B3955" s="18"/>
    </row>
    <row r="3956" spans="2:2">
      <c r="B3956" s="18"/>
    </row>
    <row r="3957" spans="2:2">
      <c r="B3957" s="18"/>
    </row>
    <row r="3958" spans="2:2">
      <c r="B3958" s="18"/>
    </row>
    <row r="3959" spans="2:2">
      <c r="B3959" s="18"/>
    </row>
    <row r="3960" spans="2:2">
      <c r="B3960" s="18"/>
    </row>
    <row r="3961" spans="2:2">
      <c r="B3961" s="18"/>
    </row>
    <row r="3962" spans="2:2">
      <c r="B3962" s="18"/>
    </row>
    <row r="3963" spans="2:2">
      <c r="B3963" s="18"/>
    </row>
    <row r="3964" spans="2:2">
      <c r="B3964" s="18"/>
    </row>
    <row r="3965" spans="2:2">
      <c r="B3965" s="18"/>
    </row>
    <row r="3966" spans="2:2">
      <c r="B3966" s="18"/>
    </row>
    <row r="3967" spans="2:2">
      <c r="B3967" s="18"/>
    </row>
    <row r="3968" spans="2:2">
      <c r="B3968" s="18"/>
    </row>
    <row r="3969" spans="2:2">
      <c r="B3969" s="18"/>
    </row>
    <row r="3970" spans="2:2">
      <c r="B3970" s="18"/>
    </row>
    <row r="3971" spans="2:2">
      <c r="B3971" s="18"/>
    </row>
    <row r="3972" spans="2:2">
      <c r="B3972" s="18"/>
    </row>
    <row r="3973" spans="2:2">
      <c r="B3973" s="18"/>
    </row>
    <row r="3974" spans="2:2">
      <c r="B3974" s="18"/>
    </row>
    <row r="3975" spans="2:2">
      <c r="B3975" s="18"/>
    </row>
    <row r="3976" spans="2:2">
      <c r="B3976" s="18"/>
    </row>
    <row r="3977" spans="2:2">
      <c r="B3977" s="18"/>
    </row>
    <row r="3978" spans="2:2">
      <c r="B3978" s="18"/>
    </row>
    <row r="3979" spans="2:2">
      <c r="B3979" s="18"/>
    </row>
    <row r="3980" spans="2:2">
      <c r="B3980" s="18"/>
    </row>
    <row r="3981" spans="2:2">
      <c r="B3981" s="18"/>
    </row>
    <row r="3982" spans="2:2">
      <c r="B3982" s="18"/>
    </row>
    <row r="3983" spans="2:2">
      <c r="B3983" s="18"/>
    </row>
    <row r="3984" spans="2:2">
      <c r="B3984" s="18"/>
    </row>
    <row r="3985" spans="2:2">
      <c r="B3985" s="18"/>
    </row>
    <row r="3986" spans="2:2">
      <c r="B3986" s="18"/>
    </row>
    <row r="3987" spans="2:2">
      <c r="B3987" s="18"/>
    </row>
    <row r="3988" spans="2:2">
      <c r="B3988" s="18"/>
    </row>
    <row r="3989" spans="2:2">
      <c r="B3989" s="18"/>
    </row>
    <row r="3990" spans="2:2">
      <c r="B3990" s="18"/>
    </row>
    <row r="3991" spans="2:2">
      <c r="B3991" s="18"/>
    </row>
    <row r="3992" spans="2:2">
      <c r="B3992" s="18"/>
    </row>
    <row r="3993" spans="2:2">
      <c r="B3993" s="18"/>
    </row>
    <row r="3994" spans="2:2">
      <c r="B3994" s="18"/>
    </row>
    <row r="3995" spans="2:2">
      <c r="B3995" s="18"/>
    </row>
    <row r="3996" spans="2:2">
      <c r="B3996" s="18"/>
    </row>
    <row r="3997" spans="2:2">
      <c r="B3997" s="18"/>
    </row>
    <row r="3998" spans="2:2">
      <c r="B3998" s="18"/>
    </row>
    <row r="3999" spans="2:2">
      <c r="B3999" s="18"/>
    </row>
    <row r="4000" spans="2:2">
      <c r="B4000" s="18"/>
    </row>
    <row r="4001" spans="2:2">
      <c r="B4001" s="18"/>
    </row>
    <row r="4002" spans="2:2">
      <c r="B4002" s="18"/>
    </row>
    <row r="4003" spans="2:2">
      <c r="B4003" s="18"/>
    </row>
    <row r="4004" spans="2:2">
      <c r="B4004" s="18"/>
    </row>
    <row r="4005" spans="2:2">
      <c r="B4005" s="18"/>
    </row>
    <row r="4006" spans="2:2">
      <c r="B4006" s="18"/>
    </row>
    <row r="4007" spans="2:2">
      <c r="B4007" s="18"/>
    </row>
    <row r="4008" spans="2:2">
      <c r="B4008" s="18"/>
    </row>
    <row r="4009" spans="2:2">
      <c r="B4009" s="18"/>
    </row>
    <row r="4010" spans="2:2">
      <c r="B4010" s="18"/>
    </row>
    <row r="4011" spans="2:2">
      <c r="B4011" s="18"/>
    </row>
    <row r="4012" spans="2:2">
      <c r="B4012" s="18"/>
    </row>
    <row r="4013" spans="2:2">
      <c r="B4013" s="18"/>
    </row>
    <row r="4014" spans="2:2">
      <c r="B4014" s="18"/>
    </row>
    <row r="4015" spans="2:2">
      <c r="B4015" s="18"/>
    </row>
    <row r="4016" spans="2:2">
      <c r="B4016" s="18"/>
    </row>
    <row r="4017" spans="2:2">
      <c r="B4017" s="18"/>
    </row>
    <row r="4018" spans="2:2">
      <c r="B4018" s="18"/>
    </row>
    <row r="4019" spans="2:2">
      <c r="B4019" s="18"/>
    </row>
    <row r="4020" spans="2:2">
      <c r="B4020" s="18"/>
    </row>
    <row r="4021" spans="2:2">
      <c r="B4021" s="18"/>
    </row>
    <row r="4022" spans="2:2">
      <c r="B4022" s="18"/>
    </row>
    <row r="4023" spans="2:2">
      <c r="B4023" s="18"/>
    </row>
    <row r="4024" spans="2:2">
      <c r="B4024" s="18"/>
    </row>
    <row r="4025" spans="2:2">
      <c r="B4025" s="18"/>
    </row>
    <row r="4026" spans="2:2">
      <c r="B4026" s="18"/>
    </row>
    <row r="4027" spans="2:2">
      <c r="B4027" s="18"/>
    </row>
    <row r="4028" spans="2:2">
      <c r="B4028" s="18"/>
    </row>
    <row r="4029" spans="2:2">
      <c r="B4029" s="18"/>
    </row>
    <row r="4030" spans="2:2">
      <c r="B4030" s="18"/>
    </row>
    <row r="4031" spans="2:2">
      <c r="B4031" s="18"/>
    </row>
    <row r="4032" spans="2:2">
      <c r="B4032" s="18"/>
    </row>
    <row r="4033" spans="2:2">
      <c r="B4033" s="18"/>
    </row>
    <row r="4034" spans="2:2">
      <c r="B4034" s="18"/>
    </row>
    <row r="4035" spans="2:2">
      <c r="B4035" s="18"/>
    </row>
    <row r="4036" spans="2:2">
      <c r="B4036" s="18"/>
    </row>
    <row r="4037" spans="2:2">
      <c r="B4037" s="18"/>
    </row>
    <row r="4038" spans="2:2">
      <c r="B4038" s="18"/>
    </row>
    <row r="4039" spans="2:2">
      <c r="B4039" s="18"/>
    </row>
    <row r="4040" spans="2:2">
      <c r="B4040" s="18"/>
    </row>
    <row r="4041" spans="2:2">
      <c r="B4041" s="18"/>
    </row>
    <row r="4042" spans="2:2">
      <c r="B4042" s="18"/>
    </row>
    <row r="4043" spans="2:2">
      <c r="B4043" s="18"/>
    </row>
    <row r="4044" spans="2:2">
      <c r="B4044" s="18"/>
    </row>
    <row r="4045" spans="2:2">
      <c r="B4045" s="18"/>
    </row>
    <row r="4046" spans="2:2">
      <c r="B4046" s="18"/>
    </row>
    <row r="4047" spans="2:2">
      <c r="B4047" s="18"/>
    </row>
    <row r="4048" spans="2:2">
      <c r="B4048" s="18"/>
    </row>
    <row r="4049" spans="2:2">
      <c r="B4049" s="18"/>
    </row>
    <row r="4050" spans="2:2">
      <c r="B4050" s="18"/>
    </row>
    <row r="4051" spans="2:2">
      <c r="B4051" s="18"/>
    </row>
    <row r="4052" spans="2:2">
      <c r="B4052" s="18"/>
    </row>
    <row r="4053" spans="2:2">
      <c r="B4053" s="18"/>
    </row>
    <row r="4054" spans="2:2">
      <c r="B4054" s="18"/>
    </row>
    <row r="4055" spans="2:2">
      <c r="B4055" s="18"/>
    </row>
    <row r="4056" spans="2:2">
      <c r="B4056" s="18"/>
    </row>
    <row r="4057" spans="2:2">
      <c r="B4057" s="18"/>
    </row>
    <row r="4058" spans="2:2">
      <c r="B4058" s="18"/>
    </row>
    <row r="4059" spans="2:2">
      <c r="B4059" s="18"/>
    </row>
    <row r="4060" spans="2:2">
      <c r="B4060" s="18"/>
    </row>
    <row r="4061" spans="2:2">
      <c r="B4061" s="18"/>
    </row>
    <row r="4062" spans="2:2">
      <c r="B4062" s="18"/>
    </row>
    <row r="4063" spans="2:2">
      <c r="B4063" s="18"/>
    </row>
    <row r="4064" spans="2:2">
      <c r="B4064" s="18"/>
    </row>
    <row r="4065" spans="2:2">
      <c r="B4065" s="18"/>
    </row>
    <row r="4066" spans="2:2">
      <c r="B4066" s="18"/>
    </row>
    <row r="4067" spans="2:2">
      <c r="B4067" s="18"/>
    </row>
    <row r="4068" spans="2:2">
      <c r="B4068" s="18"/>
    </row>
    <row r="4069" spans="2:2">
      <c r="B4069" s="18"/>
    </row>
    <row r="4070" spans="2:2">
      <c r="B4070" s="18"/>
    </row>
    <row r="4071" spans="2:2">
      <c r="B4071" s="18"/>
    </row>
    <row r="4072" spans="2:2">
      <c r="B4072" s="18"/>
    </row>
    <row r="4073" spans="2:2">
      <c r="B4073" s="18"/>
    </row>
    <row r="4074" spans="2:2">
      <c r="B4074" s="18"/>
    </row>
    <row r="4075" spans="2:2">
      <c r="B4075" s="18"/>
    </row>
    <row r="4076" spans="2:2">
      <c r="B4076" s="18"/>
    </row>
    <row r="4077" spans="2:2">
      <c r="B4077" s="18"/>
    </row>
    <row r="4078" spans="2:2">
      <c r="B4078" s="18"/>
    </row>
    <row r="4079" spans="2:2">
      <c r="B4079" s="18"/>
    </row>
    <row r="4080" spans="2:2">
      <c r="B4080" s="18"/>
    </row>
    <row r="4081" spans="2:2">
      <c r="B4081" s="18"/>
    </row>
    <row r="4082" spans="2:2">
      <c r="B4082" s="18"/>
    </row>
    <row r="4083" spans="2:2">
      <c r="B4083" s="18"/>
    </row>
    <row r="4084" spans="2:2">
      <c r="B4084" s="18"/>
    </row>
    <row r="4085" spans="2:2">
      <c r="B4085" s="18"/>
    </row>
    <row r="4086" spans="2:2">
      <c r="B4086" s="18"/>
    </row>
    <row r="4087" spans="2:2">
      <c r="B4087" s="18"/>
    </row>
    <row r="4088" spans="2:2">
      <c r="B4088" s="18"/>
    </row>
    <row r="4089" spans="2:2">
      <c r="B4089" s="18"/>
    </row>
    <row r="4090" spans="2:2">
      <c r="B4090" s="18"/>
    </row>
    <row r="4091" spans="2:2">
      <c r="B4091" s="18"/>
    </row>
    <row r="4092" spans="2:2">
      <c r="B4092" s="18"/>
    </row>
    <row r="4093" spans="2:2">
      <c r="B4093" s="18"/>
    </row>
    <row r="4094" spans="2:2">
      <c r="B4094" s="18"/>
    </row>
    <row r="4095" spans="2:2">
      <c r="B4095" s="18"/>
    </row>
    <row r="4096" spans="2:2">
      <c r="B4096" s="18"/>
    </row>
    <row r="4097" spans="2:2">
      <c r="B4097" s="18"/>
    </row>
    <row r="4098" spans="2:2">
      <c r="B4098" s="18"/>
    </row>
    <row r="4099" spans="2:2">
      <c r="B4099" s="18"/>
    </row>
    <row r="4100" spans="2:2">
      <c r="B4100" s="18"/>
    </row>
    <row r="4101" spans="2:2">
      <c r="B4101" s="18"/>
    </row>
    <row r="4102" spans="2:2">
      <c r="B4102" s="18"/>
    </row>
    <row r="4103" spans="2:2">
      <c r="B4103" s="18"/>
    </row>
    <row r="4104" spans="2:2">
      <c r="B4104" s="18"/>
    </row>
    <row r="4105" spans="2:2">
      <c r="B4105" s="18"/>
    </row>
    <row r="4106" spans="2:2">
      <c r="B4106" s="18"/>
    </row>
    <row r="4107" spans="2:2">
      <c r="B4107" s="18"/>
    </row>
    <row r="4108" spans="2:2">
      <c r="B4108" s="18"/>
    </row>
    <row r="4109" spans="2:2">
      <c r="B4109" s="18"/>
    </row>
    <row r="4110" spans="2:2">
      <c r="B4110" s="18"/>
    </row>
    <row r="4111" spans="2:2">
      <c r="B4111" s="18"/>
    </row>
    <row r="4112" spans="2:2">
      <c r="B4112" s="18"/>
    </row>
    <row r="4113" spans="2:2">
      <c r="B4113" s="18"/>
    </row>
    <row r="4114" spans="2:2">
      <c r="B4114" s="18"/>
    </row>
    <row r="4115" spans="2:2">
      <c r="B4115" s="18"/>
    </row>
    <row r="4116" spans="2:2">
      <c r="B4116" s="18"/>
    </row>
    <row r="4117" spans="2:2">
      <c r="B4117" s="18"/>
    </row>
    <row r="4118" spans="2:2">
      <c r="B4118" s="18"/>
    </row>
    <row r="4119" spans="2:2">
      <c r="B4119" s="18"/>
    </row>
    <row r="4120" spans="2:2">
      <c r="B4120" s="18"/>
    </row>
    <row r="4121" spans="2:2">
      <c r="B4121" s="18"/>
    </row>
    <row r="4122" spans="2:2">
      <c r="B4122" s="18"/>
    </row>
    <row r="4123" spans="2:2">
      <c r="B4123" s="18"/>
    </row>
    <row r="4124" spans="2:2">
      <c r="B4124" s="18"/>
    </row>
    <row r="4125" spans="2:2">
      <c r="B4125" s="18"/>
    </row>
    <row r="4126" spans="2:2">
      <c r="B4126" s="18"/>
    </row>
    <row r="4127" spans="2:2">
      <c r="B4127" s="18"/>
    </row>
    <row r="4128" spans="2:2">
      <c r="B4128" s="18"/>
    </row>
    <row r="4129" spans="2:2">
      <c r="B4129" s="18"/>
    </row>
    <row r="4130" spans="2:2">
      <c r="B4130" s="18"/>
    </row>
    <row r="4131" spans="2:2">
      <c r="B4131" s="18"/>
    </row>
    <row r="4132" spans="2:2">
      <c r="B4132" s="18"/>
    </row>
    <row r="4133" spans="2:2">
      <c r="B4133" s="18"/>
    </row>
    <row r="4134" spans="2:2">
      <c r="B4134" s="18"/>
    </row>
    <row r="4135" spans="2:2">
      <c r="B4135" s="18"/>
    </row>
    <row r="4136" spans="2:2">
      <c r="B4136" s="18"/>
    </row>
    <row r="4137" spans="2:2">
      <c r="B4137" s="18"/>
    </row>
    <row r="4138" spans="2:2">
      <c r="B4138" s="18"/>
    </row>
    <row r="4139" spans="2:2">
      <c r="B4139" s="18"/>
    </row>
    <row r="4140" spans="2:2">
      <c r="B4140" s="18"/>
    </row>
    <row r="4141" spans="2:2">
      <c r="B4141" s="18"/>
    </row>
    <row r="4142" spans="2:2">
      <c r="B4142" s="18"/>
    </row>
    <row r="4143" spans="2:2">
      <c r="B4143" s="18"/>
    </row>
    <row r="4144" spans="2:2">
      <c r="B4144" s="18"/>
    </row>
    <row r="4145" spans="2:2">
      <c r="B4145" s="18"/>
    </row>
    <row r="4146" spans="2:2">
      <c r="B4146" s="18"/>
    </row>
    <row r="4147" spans="2:2">
      <c r="B4147" s="18"/>
    </row>
    <row r="4148" spans="2:2">
      <c r="B4148" s="18"/>
    </row>
    <row r="4149" spans="2:2">
      <c r="B4149" s="18"/>
    </row>
    <row r="4150" spans="2:2">
      <c r="B4150" s="18"/>
    </row>
    <row r="4151" spans="2:2">
      <c r="B4151" s="18"/>
    </row>
    <row r="4152" spans="2:2">
      <c r="B4152" s="18"/>
    </row>
    <row r="4153" spans="2:2">
      <c r="B4153" s="18"/>
    </row>
    <row r="4154" spans="2:2">
      <c r="B4154" s="18"/>
    </row>
    <row r="4155" spans="2:2">
      <c r="B4155" s="18"/>
    </row>
    <row r="4156" spans="2:2">
      <c r="B4156" s="18"/>
    </row>
    <row r="4157" spans="2:2">
      <c r="B4157" s="18"/>
    </row>
    <row r="4158" spans="2:2">
      <c r="B4158" s="18"/>
    </row>
    <row r="4159" spans="2:2">
      <c r="B4159" s="18"/>
    </row>
    <row r="4160" spans="2:2">
      <c r="B4160" s="18"/>
    </row>
    <row r="4161" spans="2:2">
      <c r="B4161" s="18"/>
    </row>
    <row r="4162" spans="2:2">
      <c r="B4162" s="18"/>
    </row>
    <row r="4163" spans="2:2">
      <c r="B4163" s="18"/>
    </row>
    <row r="4164" spans="2:2">
      <c r="B4164" s="18"/>
    </row>
    <row r="4165" spans="2:2">
      <c r="B4165" s="18"/>
    </row>
    <row r="4166" spans="2:2">
      <c r="B4166" s="18"/>
    </row>
    <row r="4167" spans="2:2">
      <c r="B4167" s="18"/>
    </row>
    <row r="4168" spans="2:2">
      <c r="B4168" s="18"/>
    </row>
    <row r="4169" spans="2:2">
      <c r="B4169" s="18"/>
    </row>
    <row r="4170" spans="2:2">
      <c r="B4170" s="18"/>
    </row>
    <row r="4171" spans="2:2">
      <c r="B4171" s="18"/>
    </row>
    <row r="4172" spans="2:2">
      <c r="B4172" s="18"/>
    </row>
    <row r="4173" spans="2:2">
      <c r="B4173" s="18"/>
    </row>
    <row r="4174" spans="2:2">
      <c r="B4174" s="18"/>
    </row>
    <row r="4175" spans="2:2">
      <c r="B4175" s="18"/>
    </row>
    <row r="4176" spans="2:2">
      <c r="B4176" s="18"/>
    </row>
    <row r="4177" spans="2:2">
      <c r="B4177" s="18"/>
    </row>
    <row r="4178" spans="2:2">
      <c r="B4178" s="18"/>
    </row>
    <row r="4179" spans="2:2">
      <c r="B4179" s="18"/>
    </row>
    <row r="4180" spans="2:2">
      <c r="B4180" s="18"/>
    </row>
    <row r="4181" spans="2:2">
      <c r="B4181" s="18"/>
    </row>
    <row r="4182" spans="2:2">
      <c r="B4182" s="18"/>
    </row>
    <row r="4183" spans="2:2">
      <c r="B4183" s="18"/>
    </row>
    <row r="4184" spans="2:2">
      <c r="B4184" s="18"/>
    </row>
    <row r="4185" spans="2:2">
      <c r="B4185" s="18"/>
    </row>
    <row r="4186" spans="2:2">
      <c r="B4186" s="18"/>
    </row>
    <row r="4187" spans="2:2">
      <c r="B4187" s="18"/>
    </row>
    <row r="4188" spans="2:2">
      <c r="B4188" s="18"/>
    </row>
    <row r="4189" spans="2:2">
      <c r="B4189" s="18"/>
    </row>
    <row r="4190" spans="2:2">
      <c r="B4190" s="18"/>
    </row>
    <row r="4191" spans="2:2">
      <c r="B4191" s="18"/>
    </row>
    <row r="4192" spans="2:2">
      <c r="B4192" s="18"/>
    </row>
    <row r="4193" spans="2:2">
      <c r="B4193" s="18"/>
    </row>
    <row r="4194" spans="2:2">
      <c r="B4194" s="18"/>
    </row>
    <row r="4195" spans="2:2">
      <c r="B4195" s="18"/>
    </row>
    <row r="4196" spans="2:2">
      <c r="B4196" s="18"/>
    </row>
    <row r="4197" spans="2:2">
      <c r="B4197" s="18"/>
    </row>
    <row r="4198" spans="2:2">
      <c r="B4198" s="18"/>
    </row>
    <row r="4199" spans="2:2">
      <c r="B4199" s="18"/>
    </row>
    <row r="4200" spans="2:2">
      <c r="B4200" s="18"/>
    </row>
    <row r="4201" spans="2:2">
      <c r="B4201" s="18"/>
    </row>
    <row r="4202" spans="2:2">
      <c r="B4202" s="18"/>
    </row>
    <row r="4203" spans="2:2">
      <c r="B4203" s="18"/>
    </row>
    <row r="4204" spans="2:2">
      <c r="B4204" s="18"/>
    </row>
    <row r="4205" spans="2:2">
      <c r="B4205" s="18"/>
    </row>
    <row r="4206" spans="2:2">
      <c r="B4206" s="18"/>
    </row>
    <row r="4207" spans="2:2">
      <c r="B4207" s="18"/>
    </row>
    <row r="4208" spans="2:2">
      <c r="B4208" s="18"/>
    </row>
    <row r="4209" spans="2:2">
      <c r="B4209" s="18"/>
    </row>
    <row r="4210" spans="2:2">
      <c r="B4210" s="18"/>
    </row>
    <row r="4211" spans="2:2">
      <c r="B4211" s="18"/>
    </row>
    <row r="4212" spans="2:2">
      <c r="B4212" s="18"/>
    </row>
    <row r="4213" spans="2:2">
      <c r="B4213" s="18"/>
    </row>
    <row r="4214" spans="2:2">
      <c r="B4214" s="18"/>
    </row>
    <row r="4215" spans="2:2">
      <c r="B4215" s="18"/>
    </row>
    <row r="4216" spans="2:2">
      <c r="B4216" s="18"/>
    </row>
    <row r="4217" spans="2:2">
      <c r="B4217" s="18"/>
    </row>
    <row r="4218" spans="2:2">
      <c r="B4218" s="18"/>
    </row>
    <row r="4219" spans="2:2">
      <c r="B4219" s="18"/>
    </row>
    <row r="4220" spans="2:2">
      <c r="B4220" s="18"/>
    </row>
    <row r="4221" spans="2:2">
      <c r="B4221" s="18"/>
    </row>
    <row r="4222" spans="2:2">
      <c r="B4222" s="18"/>
    </row>
    <row r="4223" spans="2:2">
      <c r="B4223" s="18"/>
    </row>
    <row r="4224" spans="2:2">
      <c r="B4224" s="18"/>
    </row>
    <row r="4225" spans="2:2">
      <c r="B4225" s="18"/>
    </row>
    <row r="4226" spans="2:2">
      <c r="B4226" s="18"/>
    </row>
    <row r="4227" spans="2:2">
      <c r="B4227" s="18"/>
    </row>
    <row r="4228" spans="2:2">
      <c r="B4228" s="18"/>
    </row>
    <row r="4229" spans="2:2">
      <c r="B4229" s="18"/>
    </row>
    <row r="4230" spans="2:2">
      <c r="B4230" s="18"/>
    </row>
    <row r="4231" spans="2:2">
      <c r="B4231" s="18"/>
    </row>
    <row r="4232" spans="2:2">
      <c r="B4232" s="18"/>
    </row>
    <row r="4233" spans="2:2">
      <c r="B4233" s="18"/>
    </row>
    <row r="4234" spans="2:2">
      <c r="B4234" s="18"/>
    </row>
    <row r="4235" spans="2:2">
      <c r="B4235" s="18"/>
    </row>
    <row r="4236" spans="2:2">
      <c r="B4236" s="18"/>
    </row>
    <row r="4237" spans="2:2">
      <c r="B4237" s="18"/>
    </row>
    <row r="4238" spans="2:2">
      <c r="B4238" s="18"/>
    </row>
    <row r="4239" spans="2:2">
      <c r="B4239" s="18"/>
    </row>
    <row r="4240" spans="2:2">
      <c r="B4240" s="18"/>
    </row>
    <row r="4241" spans="2:2">
      <c r="B4241" s="18"/>
    </row>
    <row r="4242" spans="2:2">
      <c r="B4242" s="18"/>
    </row>
    <row r="4243" spans="2:2">
      <c r="B4243" s="18"/>
    </row>
    <row r="4244" spans="2:2">
      <c r="B4244" s="18"/>
    </row>
    <row r="4245" spans="2:2">
      <c r="B4245" s="18"/>
    </row>
    <row r="4246" spans="2:2">
      <c r="B4246" s="18"/>
    </row>
    <row r="4247" spans="2:2">
      <c r="B4247" s="18"/>
    </row>
    <row r="4248" spans="2:2">
      <c r="B4248" s="18"/>
    </row>
    <row r="4249" spans="2:2">
      <c r="B4249" s="18"/>
    </row>
    <row r="4250" spans="2:2">
      <c r="B4250" s="18"/>
    </row>
    <row r="4251" spans="2:2">
      <c r="B4251" s="18"/>
    </row>
    <row r="4252" spans="2:2">
      <c r="B4252" s="18"/>
    </row>
    <row r="4253" spans="2:2">
      <c r="B4253" s="18"/>
    </row>
    <row r="4254" spans="2:2">
      <c r="B4254" s="18"/>
    </row>
    <row r="4255" spans="2:2">
      <c r="B4255" s="18"/>
    </row>
    <row r="4256" spans="2:2">
      <c r="B4256" s="18"/>
    </row>
    <row r="4257" spans="2:2">
      <c r="B4257" s="18"/>
    </row>
    <row r="4258" spans="2:2">
      <c r="B4258" s="18"/>
    </row>
    <row r="4259" spans="2:2">
      <c r="B4259" s="18"/>
    </row>
    <row r="4260" spans="2:2">
      <c r="B4260" s="18"/>
    </row>
    <row r="4261" spans="2:2">
      <c r="B4261" s="18"/>
    </row>
    <row r="4262" spans="2:2">
      <c r="B4262" s="18"/>
    </row>
    <row r="4263" spans="2:2">
      <c r="B4263" s="18"/>
    </row>
    <row r="4264" spans="2:2">
      <c r="B4264" s="18"/>
    </row>
    <row r="4265" spans="2:2">
      <c r="B4265" s="18"/>
    </row>
    <row r="4266" spans="2:2">
      <c r="B4266" s="18"/>
    </row>
    <row r="4267" spans="2:2">
      <c r="B4267" s="18"/>
    </row>
    <row r="4268" spans="2:2">
      <c r="B4268" s="18"/>
    </row>
    <row r="4269" spans="2:2">
      <c r="B4269" s="18"/>
    </row>
    <row r="4270" spans="2:2">
      <c r="B4270" s="18"/>
    </row>
    <row r="4271" spans="2:2">
      <c r="B4271" s="18"/>
    </row>
    <row r="4272" spans="2:2">
      <c r="B4272" s="18"/>
    </row>
    <row r="4273" spans="2:2">
      <c r="B4273" s="18"/>
    </row>
    <row r="4274" spans="2:2">
      <c r="B4274" s="18"/>
    </row>
    <row r="4275" spans="2:2">
      <c r="B4275" s="18"/>
    </row>
    <row r="4276" spans="2:2">
      <c r="B4276" s="18"/>
    </row>
    <row r="4277" spans="2:2">
      <c r="B4277" s="18"/>
    </row>
    <row r="4278" spans="2:2">
      <c r="B4278" s="18"/>
    </row>
    <row r="4279" spans="2:2">
      <c r="B4279" s="18"/>
    </row>
    <row r="4280" spans="2:2">
      <c r="B4280" s="18"/>
    </row>
    <row r="4281" spans="2:2">
      <c r="B4281" s="18"/>
    </row>
    <row r="4282" spans="2:2">
      <c r="B4282" s="18"/>
    </row>
    <row r="4283" spans="2:2">
      <c r="B4283" s="18"/>
    </row>
    <row r="4284" spans="2:2">
      <c r="B4284" s="18"/>
    </row>
    <row r="4285" spans="2:2">
      <c r="B4285" s="18"/>
    </row>
    <row r="4286" spans="2:2">
      <c r="B4286" s="18"/>
    </row>
    <row r="4287" spans="2:2">
      <c r="B4287" s="18"/>
    </row>
    <row r="4288" spans="2:2">
      <c r="B4288" s="18"/>
    </row>
    <row r="4289" spans="2:2">
      <c r="B4289" s="18"/>
    </row>
    <row r="4290" spans="2:2">
      <c r="B4290" s="18"/>
    </row>
    <row r="4291" spans="2:2">
      <c r="B4291" s="18"/>
    </row>
    <row r="4292" spans="2:2">
      <c r="B4292" s="18"/>
    </row>
    <row r="4293" spans="2:2">
      <c r="B4293" s="18"/>
    </row>
    <row r="4294" spans="2:2">
      <c r="B4294" s="18"/>
    </row>
    <row r="4295" spans="2:2">
      <c r="B4295" s="18"/>
    </row>
    <row r="4296" spans="2:2">
      <c r="B4296" s="18"/>
    </row>
    <row r="4297" spans="2:2">
      <c r="B4297" s="18"/>
    </row>
    <row r="4298" spans="2:2">
      <c r="B4298" s="18"/>
    </row>
    <row r="4299" spans="2:2">
      <c r="B4299" s="18"/>
    </row>
    <row r="4300" spans="2:2">
      <c r="B4300" s="18"/>
    </row>
    <row r="4301" spans="2:2">
      <c r="B4301" s="18"/>
    </row>
    <row r="4302" spans="2:2">
      <c r="B4302" s="18"/>
    </row>
    <row r="4303" spans="2:2">
      <c r="B4303" s="18"/>
    </row>
    <row r="4304" spans="2:2">
      <c r="B4304" s="18"/>
    </row>
    <row r="4305" spans="2:2">
      <c r="B4305" s="18"/>
    </row>
    <row r="4306" spans="2:2">
      <c r="B4306" s="18"/>
    </row>
    <row r="4307" spans="2:2">
      <c r="B4307" s="18"/>
    </row>
    <row r="4308" spans="2:2">
      <c r="B4308" s="18"/>
    </row>
    <row r="4309" spans="2:2">
      <c r="B4309" s="18"/>
    </row>
    <row r="4310" spans="2:2">
      <c r="B4310" s="18"/>
    </row>
    <row r="4311" spans="2:2">
      <c r="B4311" s="18"/>
    </row>
    <row r="4312" spans="2:2">
      <c r="B4312" s="18"/>
    </row>
    <row r="4313" spans="2:2">
      <c r="B4313" s="18"/>
    </row>
    <row r="4314" spans="2:2">
      <c r="B4314" s="18"/>
    </row>
    <row r="4315" spans="2:2">
      <c r="B4315" s="18"/>
    </row>
    <row r="4316" spans="2:2">
      <c r="B4316" s="18"/>
    </row>
    <row r="4317" spans="2:2">
      <c r="B4317" s="18"/>
    </row>
    <row r="4318" spans="2:2">
      <c r="B4318" s="18"/>
    </row>
    <row r="4319" spans="2:2">
      <c r="B4319" s="18"/>
    </row>
    <row r="4320" spans="2:2">
      <c r="B4320" s="18"/>
    </row>
    <row r="4321" spans="2:2">
      <c r="B4321" s="18"/>
    </row>
    <row r="4322" spans="2:2">
      <c r="B4322" s="18"/>
    </row>
    <row r="4323" spans="2:2">
      <c r="B4323" s="18"/>
    </row>
    <row r="4324" spans="2:2">
      <c r="B4324" s="18"/>
    </row>
    <row r="4325" spans="2:2">
      <c r="B4325" s="18"/>
    </row>
    <row r="4326" spans="2:2">
      <c r="B4326" s="18"/>
    </row>
    <row r="4327" spans="2:2">
      <c r="B4327" s="18"/>
    </row>
    <row r="4328" spans="2:2">
      <c r="B4328" s="18"/>
    </row>
    <row r="4329" spans="2:2">
      <c r="B4329" s="18"/>
    </row>
    <row r="4330" spans="2:2">
      <c r="B4330" s="18"/>
    </row>
    <row r="4331" spans="2:2">
      <c r="B4331" s="18"/>
    </row>
    <row r="4332" spans="2:2">
      <c r="B4332" s="18"/>
    </row>
    <row r="4333" spans="2:2">
      <c r="B4333" s="18"/>
    </row>
    <row r="4334" spans="2:2">
      <c r="B4334" s="18"/>
    </row>
    <row r="4335" spans="2:2">
      <c r="B4335" s="18"/>
    </row>
    <row r="4336" spans="2:2">
      <c r="B4336" s="18"/>
    </row>
    <row r="4337" spans="2:2">
      <c r="B4337" s="18"/>
    </row>
    <row r="4338" spans="2:2">
      <c r="B4338" s="18"/>
    </row>
    <row r="4339" spans="2:2">
      <c r="B4339" s="18"/>
    </row>
    <row r="4340" spans="2:2">
      <c r="B4340" s="18"/>
    </row>
    <row r="4341" spans="2:2">
      <c r="B4341" s="18"/>
    </row>
    <row r="4342" spans="2:2">
      <c r="B4342" s="18"/>
    </row>
    <row r="4343" spans="2:2">
      <c r="B4343" s="18"/>
    </row>
    <row r="4344" spans="2:2">
      <c r="B4344" s="18"/>
    </row>
    <row r="4345" spans="2:2">
      <c r="B4345" s="18"/>
    </row>
    <row r="4346" spans="2:2">
      <c r="B4346" s="18"/>
    </row>
    <row r="4347" spans="2:2">
      <c r="B4347" s="18"/>
    </row>
    <row r="4348" spans="2:2">
      <c r="B4348" s="18"/>
    </row>
    <row r="4349" spans="2:2">
      <c r="B4349" s="18"/>
    </row>
    <row r="4350" spans="2:2">
      <c r="B4350" s="18"/>
    </row>
    <row r="4351" spans="2:2">
      <c r="B4351" s="18"/>
    </row>
    <row r="4352" spans="2:2">
      <c r="B4352" s="18"/>
    </row>
    <row r="4353" spans="2:2">
      <c r="B4353" s="18"/>
    </row>
    <row r="4354" spans="2:2">
      <c r="B4354" s="18"/>
    </row>
    <row r="4355" spans="2:2">
      <c r="B4355" s="18"/>
    </row>
    <row r="4356" spans="2:2">
      <c r="B4356" s="18"/>
    </row>
    <row r="4357" spans="2:2">
      <c r="B4357" s="18"/>
    </row>
    <row r="4358" spans="2:2">
      <c r="B4358" s="18"/>
    </row>
    <row r="4359" spans="2:2">
      <c r="B4359" s="18"/>
    </row>
    <row r="4360" spans="2:2">
      <c r="B4360" s="18"/>
    </row>
    <row r="4361" spans="2:2">
      <c r="B4361" s="18"/>
    </row>
    <row r="4362" spans="2:2">
      <c r="B4362" s="18"/>
    </row>
    <row r="4363" spans="2:2">
      <c r="B4363" s="18"/>
    </row>
    <row r="4364" spans="2:2">
      <c r="B4364" s="18"/>
    </row>
    <row r="4365" spans="2:2">
      <c r="B4365" s="18"/>
    </row>
    <row r="4366" spans="2:2">
      <c r="B4366" s="18"/>
    </row>
    <row r="4367" spans="2:2">
      <c r="B4367" s="18"/>
    </row>
    <row r="4368" spans="2:2">
      <c r="B4368" s="18"/>
    </row>
    <row r="4369" spans="2:2">
      <c r="B4369" s="18"/>
    </row>
    <row r="4370" spans="2:2">
      <c r="B4370" s="18"/>
    </row>
    <row r="4371" spans="2:2">
      <c r="B4371" s="18"/>
    </row>
    <row r="4372" spans="2:2">
      <c r="B4372" s="18"/>
    </row>
    <row r="4373" spans="2:2">
      <c r="B4373" s="18"/>
    </row>
    <row r="4374" spans="2:2">
      <c r="B4374" s="18"/>
    </row>
    <row r="4375" spans="2:2">
      <c r="B4375" s="18"/>
    </row>
    <row r="4376" spans="2:2">
      <c r="B4376" s="18"/>
    </row>
    <row r="4377" spans="2:2">
      <c r="B4377" s="18"/>
    </row>
    <row r="4378" spans="2:2">
      <c r="B4378" s="18"/>
    </row>
    <row r="4379" spans="2:2">
      <c r="B4379" s="18"/>
    </row>
    <row r="4380" spans="2:2">
      <c r="B4380" s="18"/>
    </row>
    <row r="4381" spans="2:2">
      <c r="B4381" s="18"/>
    </row>
    <row r="4382" spans="2:2">
      <c r="B4382" s="18"/>
    </row>
    <row r="4383" spans="2:2">
      <c r="B4383" s="18"/>
    </row>
    <row r="4384" spans="2:2">
      <c r="B4384" s="18"/>
    </row>
    <row r="4385" spans="2:2">
      <c r="B4385" s="18"/>
    </row>
    <row r="4386" spans="2:2">
      <c r="B4386" s="18"/>
    </row>
    <row r="4387" spans="2:2">
      <c r="B4387" s="18"/>
    </row>
    <row r="4388" spans="2:2">
      <c r="B4388" s="18"/>
    </row>
    <row r="4389" spans="2:2">
      <c r="B4389" s="18"/>
    </row>
    <row r="4390" spans="2:2">
      <c r="B4390" s="18"/>
    </row>
    <row r="4391" spans="2:2">
      <c r="B4391" s="18"/>
    </row>
    <row r="4392" spans="2:2">
      <c r="B4392" s="18"/>
    </row>
    <row r="4393" spans="2:2">
      <c r="B4393" s="18"/>
    </row>
    <row r="4394" spans="2:2">
      <c r="B4394" s="18"/>
    </row>
    <row r="4395" spans="2:2">
      <c r="B4395" s="18"/>
    </row>
    <row r="4396" spans="2:2">
      <c r="B4396" s="18"/>
    </row>
    <row r="4397" spans="2:2">
      <c r="B4397" s="18"/>
    </row>
    <row r="4398" spans="2:2">
      <c r="B4398" s="18"/>
    </row>
    <row r="4399" spans="2:2">
      <c r="B4399" s="18"/>
    </row>
    <row r="4400" spans="2:2">
      <c r="B4400" s="18"/>
    </row>
    <row r="4401" spans="2:2">
      <c r="B4401" s="18"/>
    </row>
    <row r="4402" spans="2:2">
      <c r="B4402" s="18"/>
    </row>
    <row r="4403" spans="2:2">
      <c r="B4403" s="18"/>
    </row>
    <row r="4404" spans="2:2">
      <c r="B4404" s="18"/>
    </row>
    <row r="4405" spans="2:2">
      <c r="B4405" s="18"/>
    </row>
    <row r="4406" spans="2:2">
      <c r="B4406" s="18"/>
    </row>
    <row r="4407" spans="2:2">
      <c r="B4407" s="18"/>
    </row>
    <row r="4408" spans="2:2">
      <c r="B4408" s="18"/>
    </row>
    <row r="4409" spans="2:2">
      <c r="B4409" s="18"/>
    </row>
    <row r="4410" spans="2:2">
      <c r="B4410" s="18"/>
    </row>
    <row r="4411" spans="2:2">
      <c r="B4411" s="18"/>
    </row>
    <row r="4412" spans="2:2">
      <c r="B4412" s="18"/>
    </row>
    <row r="4413" spans="2:2">
      <c r="B4413" s="18"/>
    </row>
    <row r="4414" spans="2:2">
      <c r="B4414" s="18"/>
    </row>
    <row r="4415" spans="2:2">
      <c r="B4415" s="18"/>
    </row>
    <row r="4416" spans="2:2">
      <c r="B4416" s="18"/>
    </row>
    <row r="4417" spans="2:2">
      <c r="B4417" s="18"/>
    </row>
    <row r="4418" spans="2:2">
      <c r="B4418" s="18"/>
    </row>
    <row r="4419" spans="2:2">
      <c r="B4419" s="18"/>
    </row>
    <row r="4420" spans="2:2">
      <c r="B4420" s="18"/>
    </row>
    <row r="4421" spans="2:2">
      <c r="B4421" s="18"/>
    </row>
    <row r="4422" spans="2:2">
      <c r="B4422" s="18"/>
    </row>
    <row r="4423" spans="2:2">
      <c r="B4423" s="18"/>
    </row>
    <row r="4424" spans="2:2">
      <c r="B4424" s="18"/>
    </row>
    <row r="4425" spans="2:2">
      <c r="B4425" s="18"/>
    </row>
    <row r="4426" spans="2:2">
      <c r="B4426" s="18"/>
    </row>
    <row r="4427" spans="2:2">
      <c r="B4427" s="18"/>
    </row>
    <row r="4428" spans="2:2">
      <c r="B4428" s="18"/>
    </row>
    <row r="4429" spans="2:2">
      <c r="B4429" s="18"/>
    </row>
    <row r="4430" spans="2:2">
      <c r="B4430" s="18"/>
    </row>
    <row r="4431" spans="2:2">
      <c r="B4431" s="18"/>
    </row>
    <row r="4432" spans="2:2">
      <c r="B4432" s="18"/>
    </row>
    <row r="4433" spans="2:2">
      <c r="B4433" s="18"/>
    </row>
    <row r="4434" spans="2:2">
      <c r="B4434" s="18"/>
    </row>
    <row r="4435" spans="2:2">
      <c r="B4435" s="18"/>
    </row>
    <row r="4436" spans="2:2">
      <c r="B4436" s="18"/>
    </row>
    <row r="4437" spans="2:2">
      <c r="B4437" s="18"/>
    </row>
    <row r="4438" spans="2:2">
      <c r="B4438" s="18"/>
    </row>
    <row r="4439" spans="2:2">
      <c r="B4439" s="18"/>
    </row>
    <row r="4440" spans="2:2">
      <c r="B4440" s="18"/>
    </row>
    <row r="4441" spans="2:2">
      <c r="B4441" s="18"/>
    </row>
    <row r="4442" spans="2:2">
      <c r="B4442" s="18"/>
    </row>
    <row r="4443" spans="2:2">
      <c r="B4443" s="18"/>
    </row>
    <row r="4444" spans="2:2">
      <c r="B4444" s="18"/>
    </row>
    <row r="4445" spans="2:2">
      <c r="B4445" s="18"/>
    </row>
    <row r="4446" spans="2:2">
      <c r="B4446" s="18"/>
    </row>
    <row r="4447" spans="2:2">
      <c r="B4447" s="18"/>
    </row>
    <row r="4448" spans="2:2">
      <c r="B4448" s="18"/>
    </row>
    <row r="4449" spans="2:2">
      <c r="B4449" s="18"/>
    </row>
    <row r="4450" spans="2:2">
      <c r="B4450" s="18"/>
    </row>
    <row r="4451" spans="2:2">
      <c r="B4451" s="18"/>
    </row>
    <row r="4452" spans="2:2">
      <c r="B4452" s="18"/>
    </row>
    <row r="4453" spans="2:2">
      <c r="B4453" s="18"/>
    </row>
    <row r="4454" spans="2:2">
      <c r="B4454" s="18"/>
    </row>
    <row r="4455" spans="2:2">
      <c r="B4455" s="18"/>
    </row>
    <row r="4456" spans="2:2">
      <c r="B4456" s="18"/>
    </row>
    <row r="4457" spans="2:2">
      <c r="B4457" s="18"/>
    </row>
    <row r="4458" spans="2:2">
      <c r="B4458" s="18"/>
    </row>
    <row r="4459" spans="2:2">
      <c r="B4459" s="18"/>
    </row>
    <row r="4460" spans="2:2">
      <c r="B4460" s="18"/>
    </row>
    <row r="4461" spans="2:2">
      <c r="B4461" s="18"/>
    </row>
    <row r="4462" spans="2:2">
      <c r="B4462" s="18"/>
    </row>
    <row r="4463" spans="2:2">
      <c r="B4463" s="18"/>
    </row>
    <row r="4464" spans="2:2">
      <c r="B4464" s="18"/>
    </row>
    <row r="4465" spans="2:2">
      <c r="B4465" s="18"/>
    </row>
    <row r="4466" spans="2:2">
      <c r="B4466" s="18"/>
    </row>
    <row r="4467" spans="2:2">
      <c r="B4467" s="18"/>
    </row>
    <row r="4468" spans="2:2">
      <c r="B4468" s="18"/>
    </row>
    <row r="4469" spans="2:2">
      <c r="B4469" s="18"/>
    </row>
    <row r="4470" spans="2:2">
      <c r="B4470" s="18"/>
    </row>
    <row r="4471" spans="2:2">
      <c r="B4471" s="18"/>
    </row>
    <row r="4472" spans="2:2">
      <c r="B4472" s="18"/>
    </row>
    <row r="4473" spans="2:2">
      <c r="B4473" s="18"/>
    </row>
    <row r="4474" spans="2:2">
      <c r="B4474" s="18"/>
    </row>
    <row r="4475" spans="2:2">
      <c r="B4475" s="18"/>
    </row>
    <row r="4476" spans="2:2">
      <c r="B4476" s="18"/>
    </row>
    <row r="4477" spans="2:2">
      <c r="B4477" s="18"/>
    </row>
    <row r="4478" spans="2:2">
      <c r="B4478" s="18"/>
    </row>
    <row r="4479" spans="2:2">
      <c r="B4479" s="18"/>
    </row>
    <row r="4480" spans="2:2">
      <c r="B4480" s="18"/>
    </row>
    <row r="4481" spans="2:2">
      <c r="B4481" s="18"/>
    </row>
    <row r="4482" spans="2:2">
      <c r="B4482" s="18"/>
    </row>
    <row r="4483" spans="2:2">
      <c r="B4483" s="18"/>
    </row>
    <row r="4484" spans="2:2">
      <c r="B4484" s="18"/>
    </row>
    <row r="4485" spans="2:2">
      <c r="B4485" s="18"/>
    </row>
    <row r="4486" spans="2:2">
      <c r="B4486" s="18"/>
    </row>
    <row r="4487" spans="2:2">
      <c r="B4487" s="18"/>
    </row>
    <row r="4488" spans="2:2">
      <c r="B4488" s="18"/>
    </row>
    <row r="4489" spans="2:2">
      <c r="B4489" s="18"/>
    </row>
    <row r="4490" spans="2:2">
      <c r="B4490" s="18"/>
    </row>
    <row r="4491" spans="2:2">
      <c r="B4491" s="18"/>
    </row>
    <row r="4492" spans="2:2">
      <c r="B4492" s="18"/>
    </row>
    <row r="4493" spans="2:2">
      <c r="B4493" s="18"/>
    </row>
    <row r="4494" spans="2:2">
      <c r="B4494" s="18"/>
    </row>
    <row r="4495" spans="2:2">
      <c r="B4495" s="18"/>
    </row>
    <row r="4496" spans="2:2">
      <c r="B4496" s="18"/>
    </row>
    <row r="4497" spans="2:2">
      <c r="B4497" s="18"/>
    </row>
    <row r="4498" spans="2:2">
      <c r="B4498" s="18"/>
    </row>
    <row r="4499" spans="2:2">
      <c r="B4499" s="18"/>
    </row>
    <row r="4500" spans="2:2">
      <c r="B4500" s="18"/>
    </row>
    <row r="4501" spans="2:2">
      <c r="B4501" s="18"/>
    </row>
    <row r="4502" spans="2:2">
      <c r="B4502" s="18"/>
    </row>
    <row r="4503" spans="2:2">
      <c r="B4503" s="18"/>
    </row>
    <row r="4504" spans="2:2">
      <c r="B4504" s="18"/>
    </row>
    <row r="4505" spans="2:2">
      <c r="B4505" s="18"/>
    </row>
    <row r="4506" spans="2:2">
      <c r="B4506" s="18"/>
    </row>
    <row r="4507" spans="2:2">
      <c r="B4507" s="18"/>
    </row>
    <row r="4508" spans="2:2">
      <c r="B4508" s="18"/>
    </row>
    <row r="4509" spans="2:2">
      <c r="B4509" s="18"/>
    </row>
    <row r="4510" spans="2:2">
      <c r="B4510" s="18"/>
    </row>
    <row r="4511" spans="2:2">
      <c r="B4511" s="18"/>
    </row>
    <row r="4512" spans="2:2">
      <c r="B4512" s="18"/>
    </row>
    <row r="4513" spans="2:2">
      <c r="B4513" s="18"/>
    </row>
    <row r="4514" spans="2:2">
      <c r="B4514" s="18"/>
    </row>
    <row r="4515" spans="2:2">
      <c r="B4515" s="18"/>
    </row>
    <row r="4516" spans="2:2">
      <c r="B4516" s="18"/>
    </row>
    <row r="4517" spans="2:2">
      <c r="B4517" s="18"/>
    </row>
    <row r="4518" spans="2:2">
      <c r="B4518" s="18"/>
    </row>
    <row r="4519" spans="2:2">
      <c r="B4519" s="18"/>
    </row>
    <row r="4520" spans="2:2">
      <c r="B4520" s="18"/>
    </row>
    <row r="4521" spans="2:2">
      <c r="B4521" s="18"/>
    </row>
    <row r="4522" spans="2:2">
      <c r="B4522" s="18"/>
    </row>
    <row r="4523" spans="2:2">
      <c r="B4523" s="18"/>
    </row>
    <row r="4524" spans="2:2">
      <c r="B4524" s="18"/>
    </row>
    <row r="4525" spans="2:2">
      <c r="B4525" s="18"/>
    </row>
    <row r="4526" spans="2:2">
      <c r="B4526" s="18"/>
    </row>
    <row r="4527" spans="2:2">
      <c r="B4527" s="18"/>
    </row>
    <row r="4528" spans="2:2">
      <c r="B4528" s="18"/>
    </row>
    <row r="4529" spans="2:2">
      <c r="B4529" s="18"/>
    </row>
    <row r="4530" spans="2:2">
      <c r="B4530" s="18"/>
    </row>
    <row r="4531" spans="2:2">
      <c r="B4531" s="18"/>
    </row>
    <row r="4532" spans="2:2">
      <c r="B4532" s="18"/>
    </row>
    <row r="4533" spans="2:2">
      <c r="B4533" s="18"/>
    </row>
    <row r="4534" spans="2:2">
      <c r="B4534" s="18"/>
    </row>
    <row r="4535" spans="2:2">
      <c r="B4535" s="18"/>
    </row>
    <row r="4536" spans="2:2">
      <c r="B4536" s="18"/>
    </row>
    <row r="4537" spans="2:2">
      <c r="B4537" s="18"/>
    </row>
    <row r="4538" spans="2:2">
      <c r="B4538" s="18"/>
    </row>
    <row r="4539" spans="2:2">
      <c r="B4539" s="18"/>
    </row>
    <row r="4540" spans="2:2">
      <c r="B4540" s="18"/>
    </row>
    <row r="4541" spans="2:2">
      <c r="B4541" s="18"/>
    </row>
    <row r="4542" spans="2:2">
      <c r="B4542" s="18"/>
    </row>
    <row r="4543" spans="2:2">
      <c r="B4543" s="18"/>
    </row>
    <row r="4544" spans="2:2">
      <c r="B4544" s="18"/>
    </row>
    <row r="4545" spans="2:2">
      <c r="B4545" s="18"/>
    </row>
    <row r="4546" spans="2:2">
      <c r="B4546" s="18"/>
    </row>
    <row r="4547" spans="2:2">
      <c r="B4547" s="18"/>
    </row>
    <row r="4548" spans="2:2">
      <c r="B4548" s="18"/>
    </row>
    <row r="4549" spans="2:2">
      <c r="B4549" s="18"/>
    </row>
    <row r="4550" spans="2:2">
      <c r="B4550" s="18"/>
    </row>
    <row r="4551" spans="2:2">
      <c r="B4551" s="18"/>
    </row>
    <row r="4552" spans="2:2">
      <c r="B4552" s="18"/>
    </row>
    <row r="4553" spans="2:2">
      <c r="B4553" s="18"/>
    </row>
    <row r="4554" spans="2:2">
      <c r="B4554" s="18"/>
    </row>
    <row r="4555" spans="2:2">
      <c r="B4555" s="18"/>
    </row>
    <row r="4556" spans="2:2">
      <c r="B4556" s="18"/>
    </row>
    <row r="4557" spans="2:2">
      <c r="B4557" s="18"/>
    </row>
    <row r="4558" spans="2:2">
      <c r="B4558" s="18"/>
    </row>
    <row r="4559" spans="2:2">
      <c r="B4559" s="18"/>
    </row>
    <row r="4560" spans="2:2">
      <c r="B4560" s="18"/>
    </row>
    <row r="4561" spans="2:2">
      <c r="B4561" s="18"/>
    </row>
    <row r="4562" spans="2:2">
      <c r="B4562" s="18"/>
    </row>
    <row r="4563" spans="2:2">
      <c r="B4563" s="18"/>
    </row>
    <row r="4564" spans="2:2">
      <c r="B4564" s="18"/>
    </row>
    <row r="4565" spans="2:2">
      <c r="B4565" s="18"/>
    </row>
    <row r="4566" spans="2:2">
      <c r="B4566" s="18"/>
    </row>
    <row r="4567" spans="2:2">
      <c r="B4567" s="18"/>
    </row>
    <row r="4568" spans="2:2">
      <c r="B4568" s="18"/>
    </row>
    <row r="4569" spans="2:2">
      <c r="B4569" s="18"/>
    </row>
    <row r="4570" spans="2:2">
      <c r="B4570" s="18"/>
    </row>
    <row r="4571" spans="2:2">
      <c r="B4571" s="18"/>
    </row>
    <row r="4572" spans="2:2">
      <c r="B4572" s="18"/>
    </row>
    <row r="4573" spans="2:2">
      <c r="B4573" s="18"/>
    </row>
    <row r="4574" spans="2:2">
      <c r="B4574" s="18"/>
    </row>
    <row r="4575" spans="2:2">
      <c r="B4575" s="18"/>
    </row>
    <row r="4576" spans="2:2">
      <c r="B4576" s="18"/>
    </row>
    <row r="4577" spans="2:2">
      <c r="B4577" s="18"/>
    </row>
    <row r="4578" spans="2:2">
      <c r="B4578" s="18"/>
    </row>
    <row r="4579" spans="2:2">
      <c r="B4579" s="18"/>
    </row>
    <row r="4580" spans="2:2">
      <c r="B4580" s="18"/>
    </row>
    <row r="4581" spans="2:2">
      <c r="B4581" s="18"/>
    </row>
    <row r="4582" spans="2:2">
      <c r="B4582" s="18"/>
    </row>
    <row r="4583" spans="2:2">
      <c r="B4583" s="18"/>
    </row>
    <row r="4584" spans="2:2">
      <c r="B4584" s="18"/>
    </row>
    <row r="4585" spans="2:2">
      <c r="B4585" s="18"/>
    </row>
    <row r="4586" spans="2:2">
      <c r="B4586" s="18"/>
    </row>
    <row r="4587" spans="2:2">
      <c r="B4587" s="18"/>
    </row>
    <row r="4588" spans="2:2">
      <c r="B4588" s="18"/>
    </row>
    <row r="4589" spans="2:2">
      <c r="B4589" s="18"/>
    </row>
    <row r="4590" spans="2:2">
      <c r="B4590" s="18"/>
    </row>
    <row r="4591" spans="2:2">
      <c r="B4591" s="18"/>
    </row>
    <row r="4592" spans="2:2">
      <c r="B4592" s="18"/>
    </row>
    <row r="4593" spans="2:2">
      <c r="B4593" s="18"/>
    </row>
    <row r="4594" spans="2:2">
      <c r="B4594" s="18"/>
    </row>
    <row r="4595" spans="2:2">
      <c r="B4595" s="18"/>
    </row>
    <row r="4596" spans="2:2">
      <c r="B4596" s="18"/>
    </row>
    <row r="4597" spans="2:2">
      <c r="B4597" s="18"/>
    </row>
    <row r="4598" spans="2:2">
      <c r="B4598" s="18"/>
    </row>
    <row r="4599" spans="2:2">
      <c r="B4599" s="18"/>
    </row>
    <row r="4600" spans="2:2">
      <c r="B4600" s="18"/>
    </row>
    <row r="4601" spans="2:2">
      <c r="B4601" s="18"/>
    </row>
    <row r="4602" spans="2:2">
      <c r="B4602" s="18"/>
    </row>
    <row r="4603" spans="2:2">
      <c r="B4603" s="18"/>
    </row>
    <row r="4604" spans="2:2">
      <c r="B4604" s="18"/>
    </row>
    <row r="4605" spans="2:2">
      <c r="B4605" s="18"/>
    </row>
    <row r="4606" spans="2:2">
      <c r="B4606" s="18"/>
    </row>
    <row r="4607" spans="2:2">
      <c r="B4607" s="18"/>
    </row>
    <row r="4608" spans="2:2">
      <c r="B4608" s="18"/>
    </row>
    <row r="4609" spans="2:2">
      <c r="B4609" s="18"/>
    </row>
    <row r="4610" spans="2:2">
      <c r="B4610" s="18"/>
    </row>
    <row r="4611" spans="2:2">
      <c r="B4611" s="18"/>
    </row>
    <row r="4612" spans="2:2">
      <c r="B4612" s="18"/>
    </row>
    <row r="4613" spans="2:2">
      <c r="B4613" s="18"/>
    </row>
    <row r="4614" spans="2:2">
      <c r="B4614" s="18"/>
    </row>
    <row r="4615" spans="2:2">
      <c r="B4615" s="18"/>
    </row>
    <row r="4616" spans="2:2">
      <c r="B4616" s="18"/>
    </row>
    <row r="4617" spans="2:2">
      <c r="B4617" s="18"/>
    </row>
    <row r="4618" spans="2:2">
      <c r="B4618" s="18"/>
    </row>
    <row r="4619" spans="2:2">
      <c r="B4619" s="18"/>
    </row>
    <row r="4620" spans="2:2">
      <c r="B4620" s="18"/>
    </row>
    <row r="4621" spans="2:2">
      <c r="B4621" s="18"/>
    </row>
    <row r="4622" spans="2:2">
      <c r="B4622" s="18"/>
    </row>
    <row r="4623" spans="2:2">
      <c r="B4623" s="18"/>
    </row>
    <row r="4624" spans="2:2">
      <c r="B4624" s="18"/>
    </row>
    <row r="4625" spans="2:2">
      <c r="B4625" s="18"/>
    </row>
    <row r="4626" spans="2:2">
      <c r="B4626" s="18"/>
    </row>
    <row r="4627" spans="2:2">
      <c r="B4627" s="18"/>
    </row>
    <row r="4628" spans="2:2">
      <c r="B4628" s="18"/>
    </row>
    <row r="4629" spans="2:2">
      <c r="B4629" s="18"/>
    </row>
    <row r="4630" spans="2:2">
      <c r="B4630" s="18"/>
    </row>
    <row r="4631" spans="2:2">
      <c r="B4631" s="18"/>
    </row>
    <row r="4632" spans="2:2">
      <c r="B4632" s="18"/>
    </row>
    <row r="4633" spans="2:2">
      <c r="B4633" s="18"/>
    </row>
    <row r="4634" spans="2:2">
      <c r="B4634" s="18"/>
    </row>
    <row r="4635" spans="2:2">
      <c r="B4635" s="18"/>
    </row>
    <row r="4636" spans="2:2">
      <c r="B4636" s="18"/>
    </row>
    <row r="4637" spans="2:2">
      <c r="B4637" s="18"/>
    </row>
    <row r="4638" spans="2:2">
      <c r="B4638" s="18"/>
    </row>
    <row r="4639" spans="2:2">
      <c r="B4639" s="18"/>
    </row>
    <row r="4640" spans="2:2">
      <c r="B4640" s="18"/>
    </row>
    <row r="4641" spans="2:2">
      <c r="B4641" s="18"/>
    </row>
    <row r="4642" spans="2:2">
      <c r="B4642" s="18"/>
    </row>
    <row r="4643" spans="2:2">
      <c r="B4643" s="18"/>
    </row>
    <row r="4644" spans="2:2">
      <c r="B4644" s="18"/>
    </row>
    <row r="4645" spans="2:2">
      <c r="B4645" s="18"/>
    </row>
    <row r="4646" spans="2:2">
      <c r="B4646" s="18"/>
    </row>
    <row r="4647" spans="2:2">
      <c r="B4647" s="18"/>
    </row>
    <row r="4648" spans="2:2">
      <c r="B4648" s="18"/>
    </row>
    <row r="4649" spans="2:2">
      <c r="B4649" s="18"/>
    </row>
    <row r="4650" spans="2:2">
      <c r="B4650" s="18"/>
    </row>
    <row r="4651" spans="2:2">
      <c r="B4651" s="18"/>
    </row>
    <row r="4652" spans="2:2">
      <c r="B4652" s="18"/>
    </row>
    <row r="4653" spans="2:2">
      <c r="B4653" s="18"/>
    </row>
    <row r="4654" spans="2:2">
      <c r="B4654" s="18"/>
    </row>
    <row r="4655" spans="2:2">
      <c r="B4655" s="18"/>
    </row>
    <row r="4656" spans="2:2">
      <c r="B4656" s="18"/>
    </row>
    <row r="4657" spans="2:2">
      <c r="B4657" s="18"/>
    </row>
    <row r="4658" spans="2:2">
      <c r="B4658" s="18"/>
    </row>
    <row r="4659" spans="2:2">
      <c r="B4659" s="18"/>
    </row>
    <row r="4660" spans="2:2">
      <c r="B4660" s="18"/>
    </row>
    <row r="4661" spans="2:2">
      <c r="B4661" s="18"/>
    </row>
    <row r="4662" spans="2:2">
      <c r="B4662" s="18"/>
    </row>
    <row r="4663" spans="2:2">
      <c r="B4663" s="18"/>
    </row>
    <row r="4664" spans="2:2">
      <c r="B4664" s="18"/>
    </row>
    <row r="4665" spans="2:2">
      <c r="B4665" s="18"/>
    </row>
    <row r="4666" spans="2:2">
      <c r="B4666" s="18"/>
    </row>
    <row r="4667" spans="2:2">
      <c r="B4667" s="18"/>
    </row>
    <row r="4668" spans="2:2">
      <c r="B4668" s="18"/>
    </row>
    <row r="4669" spans="2:2">
      <c r="B4669" s="18"/>
    </row>
    <row r="4670" spans="2:2">
      <c r="B4670" s="18"/>
    </row>
    <row r="4671" spans="2:2">
      <c r="B4671" s="18"/>
    </row>
    <row r="4672" spans="2:2">
      <c r="B4672" s="18"/>
    </row>
    <row r="4673" spans="2:2">
      <c r="B4673" s="18"/>
    </row>
    <row r="4674" spans="2:2">
      <c r="B4674" s="18"/>
    </row>
    <row r="4675" spans="2:2">
      <c r="B4675" s="18"/>
    </row>
    <row r="4676" spans="2:2">
      <c r="B4676" s="18"/>
    </row>
    <row r="4677" spans="2:2">
      <c r="B4677" s="18"/>
    </row>
    <row r="4678" spans="2:2">
      <c r="B4678" s="18"/>
    </row>
    <row r="4679" spans="2:2">
      <c r="B4679" s="18"/>
    </row>
    <row r="4680" spans="2:2">
      <c r="B4680" s="18"/>
    </row>
    <row r="4681" spans="2:2">
      <c r="B4681" s="18"/>
    </row>
    <row r="4682" spans="2:2">
      <c r="B4682" s="18"/>
    </row>
    <row r="4683" spans="2:2">
      <c r="B4683" s="18"/>
    </row>
    <row r="4684" spans="2:2">
      <c r="B4684" s="18"/>
    </row>
    <row r="4685" spans="2:2">
      <c r="B4685" s="18"/>
    </row>
    <row r="4686" spans="2:2">
      <c r="B4686" s="18"/>
    </row>
    <row r="4687" spans="2:2">
      <c r="B4687" s="18"/>
    </row>
    <row r="4688" spans="2:2">
      <c r="B4688" s="18"/>
    </row>
    <row r="4689" spans="2:2">
      <c r="B4689" s="18"/>
    </row>
    <row r="4690" spans="2:2">
      <c r="B4690" s="18"/>
    </row>
    <row r="4691" spans="2:2">
      <c r="B4691" s="18"/>
    </row>
    <row r="4692" spans="2:2">
      <c r="B4692" s="18"/>
    </row>
    <row r="4693" spans="2:2">
      <c r="B4693" s="18"/>
    </row>
    <row r="4694" spans="2:2">
      <c r="B4694" s="18"/>
    </row>
    <row r="4695" spans="2:2">
      <c r="B4695" s="18"/>
    </row>
    <row r="4696" spans="2:2">
      <c r="B4696" s="18"/>
    </row>
    <row r="4697" spans="2:2">
      <c r="B4697" s="18"/>
    </row>
    <row r="4698" spans="2:2">
      <c r="B4698" s="18"/>
    </row>
    <row r="4699" spans="2:2">
      <c r="B4699" s="18"/>
    </row>
    <row r="4700" spans="2:2">
      <c r="B4700" s="18"/>
    </row>
    <row r="4701" spans="2:2">
      <c r="B4701" s="18"/>
    </row>
    <row r="4702" spans="2:2">
      <c r="B4702" s="18"/>
    </row>
    <row r="4703" spans="2:2">
      <c r="B4703" s="18"/>
    </row>
    <row r="4704" spans="2:2">
      <c r="B4704" s="18"/>
    </row>
    <row r="4705" spans="2:2">
      <c r="B4705" s="18"/>
    </row>
    <row r="4706" spans="2:2">
      <c r="B4706" s="18"/>
    </row>
    <row r="4707" spans="2:2">
      <c r="B4707" s="18"/>
    </row>
    <row r="4708" spans="2:2">
      <c r="B4708" s="18"/>
    </row>
    <row r="4709" spans="2:2">
      <c r="B4709" s="18"/>
    </row>
    <row r="4710" spans="2:2">
      <c r="B4710" s="18"/>
    </row>
    <row r="4711" spans="2:2">
      <c r="B4711" s="18"/>
    </row>
    <row r="4712" spans="2:2">
      <c r="B4712" s="18"/>
    </row>
    <row r="4713" spans="2:2">
      <c r="B4713" s="18"/>
    </row>
    <row r="4714" spans="2:2">
      <c r="B4714" s="18"/>
    </row>
    <row r="4715" spans="2:2">
      <c r="B4715" s="18"/>
    </row>
    <row r="4716" spans="2:2">
      <c r="B4716" s="18"/>
    </row>
    <row r="4717" spans="2:2">
      <c r="B4717" s="18"/>
    </row>
    <row r="4718" spans="2:2">
      <c r="B4718" s="18"/>
    </row>
    <row r="4719" spans="2:2">
      <c r="B4719" s="18"/>
    </row>
    <row r="4720" spans="2:2">
      <c r="B4720" s="18"/>
    </row>
    <row r="4721" spans="2:2">
      <c r="B4721" s="18"/>
    </row>
    <row r="4722" spans="2:2">
      <c r="B4722" s="18"/>
    </row>
    <row r="4723" spans="2:2">
      <c r="B4723" s="18"/>
    </row>
    <row r="4724" spans="2:2">
      <c r="B4724" s="18"/>
    </row>
    <row r="4725" spans="2:2">
      <c r="B4725" s="18"/>
    </row>
    <row r="4726" spans="2:2">
      <c r="B4726" s="18"/>
    </row>
    <row r="4727" spans="2:2">
      <c r="B4727" s="18"/>
    </row>
    <row r="4728" spans="2:2">
      <c r="B4728" s="18"/>
    </row>
    <row r="4729" spans="2:2">
      <c r="B4729" s="18"/>
    </row>
    <row r="4730" spans="2:2">
      <c r="B4730" s="18"/>
    </row>
    <row r="4731" spans="2:2">
      <c r="B4731" s="18"/>
    </row>
    <row r="4732" spans="2:2">
      <c r="B4732" s="18"/>
    </row>
    <row r="4733" spans="2:2">
      <c r="B4733" s="18"/>
    </row>
    <row r="4734" spans="2:2">
      <c r="B4734" s="18"/>
    </row>
    <row r="4735" spans="2:2">
      <c r="B4735" s="18"/>
    </row>
    <row r="4736" spans="2:2">
      <c r="B4736" s="18"/>
    </row>
    <row r="4737" spans="2:2">
      <c r="B4737" s="18"/>
    </row>
    <row r="4738" spans="2:2">
      <c r="B4738" s="18"/>
    </row>
    <row r="4739" spans="2:2">
      <c r="B4739" s="18"/>
    </row>
    <row r="4740" spans="2:2">
      <c r="B4740" s="18"/>
    </row>
    <row r="4741" spans="2:2">
      <c r="B4741" s="18"/>
    </row>
    <row r="4742" spans="2:2">
      <c r="B4742" s="18"/>
    </row>
    <row r="4743" spans="2:2">
      <c r="B4743" s="18"/>
    </row>
    <row r="4744" spans="2:2">
      <c r="B4744" s="18"/>
    </row>
    <row r="4745" spans="2:2">
      <c r="B4745" s="18"/>
    </row>
    <row r="4746" spans="2:2">
      <c r="B4746" s="18"/>
    </row>
    <row r="4747" spans="2:2">
      <c r="B4747" s="18"/>
    </row>
    <row r="4748" spans="2:2">
      <c r="B4748" s="18"/>
    </row>
    <row r="4749" spans="2:2">
      <c r="B4749" s="18"/>
    </row>
    <row r="4750" spans="2:2">
      <c r="B4750" s="18"/>
    </row>
    <row r="4751" spans="2:2">
      <c r="B4751" s="18"/>
    </row>
    <row r="4752" spans="2:2">
      <c r="B4752" s="18"/>
    </row>
    <row r="4753" spans="2:2">
      <c r="B4753" s="18"/>
    </row>
    <row r="4754" spans="2:2">
      <c r="B4754" s="18"/>
    </row>
    <row r="4755" spans="2:2">
      <c r="B4755" s="18"/>
    </row>
    <row r="4756" spans="2:2">
      <c r="B4756" s="18"/>
    </row>
    <row r="4757" spans="2:2">
      <c r="B4757" s="18"/>
    </row>
    <row r="4758" spans="2:2">
      <c r="B4758" s="18"/>
    </row>
    <row r="4759" spans="2:2">
      <c r="B4759" s="18"/>
    </row>
    <row r="4760" spans="2:2">
      <c r="B4760" s="18"/>
    </row>
    <row r="4761" spans="2:2">
      <c r="B4761" s="18"/>
    </row>
    <row r="4762" spans="2:2">
      <c r="B4762" s="18"/>
    </row>
    <row r="4763" spans="2:2">
      <c r="B4763" s="18"/>
    </row>
    <row r="4764" spans="2:2">
      <c r="B4764" s="18"/>
    </row>
    <row r="4765" spans="2:2">
      <c r="B4765" s="18"/>
    </row>
    <row r="4766" spans="2:2">
      <c r="B4766" s="18"/>
    </row>
    <row r="4767" spans="2:2">
      <c r="B4767" s="18"/>
    </row>
    <row r="4768" spans="2:2">
      <c r="B4768" s="18"/>
    </row>
    <row r="4769" spans="2:2">
      <c r="B4769" s="18"/>
    </row>
    <row r="4770" spans="2:2">
      <c r="B4770" s="18"/>
    </row>
    <row r="4771" spans="2:2">
      <c r="B4771" s="18"/>
    </row>
    <row r="4772" spans="2:2">
      <c r="B4772" s="18"/>
    </row>
    <row r="4773" spans="2:2">
      <c r="B4773" s="18"/>
    </row>
    <row r="4774" spans="2:2">
      <c r="B4774" s="18"/>
    </row>
    <row r="4775" spans="2:2">
      <c r="B4775" s="18"/>
    </row>
    <row r="4776" spans="2:2">
      <c r="B4776" s="18"/>
    </row>
    <row r="4777" spans="2:2">
      <c r="B4777" s="18"/>
    </row>
    <row r="4778" spans="2:2">
      <c r="B4778" s="18"/>
    </row>
    <row r="4779" spans="2:2">
      <c r="B4779" s="18"/>
    </row>
    <row r="4780" spans="2:2">
      <c r="B4780" s="18"/>
    </row>
    <row r="4781" spans="2:2">
      <c r="B4781" s="18"/>
    </row>
    <row r="4782" spans="2:2">
      <c r="B4782" s="18"/>
    </row>
    <row r="4783" spans="2:2">
      <c r="B4783" s="18"/>
    </row>
    <row r="4784" spans="2:2">
      <c r="B4784" s="18"/>
    </row>
    <row r="4785" spans="2:2">
      <c r="B4785" s="18"/>
    </row>
    <row r="4786" spans="2:2">
      <c r="B4786" s="18"/>
    </row>
    <row r="4787" spans="2:2">
      <c r="B4787" s="18"/>
    </row>
    <row r="4788" spans="2:2">
      <c r="B4788" s="18"/>
    </row>
    <row r="4789" spans="2:2">
      <c r="B4789" s="18"/>
    </row>
    <row r="4790" spans="2:2">
      <c r="B4790" s="18"/>
    </row>
    <row r="4791" spans="2:2">
      <c r="B4791" s="18"/>
    </row>
    <row r="4792" spans="2:2">
      <c r="B4792" s="18"/>
    </row>
    <row r="4793" spans="2:2">
      <c r="B4793" s="18"/>
    </row>
    <row r="4794" spans="2:2">
      <c r="B4794" s="18"/>
    </row>
    <row r="4795" spans="2:2">
      <c r="B4795" s="18"/>
    </row>
    <row r="4796" spans="2:2">
      <c r="B4796" s="18"/>
    </row>
    <row r="4797" spans="2:2">
      <c r="B4797" s="18"/>
    </row>
    <row r="4798" spans="2:2">
      <c r="B4798" s="18"/>
    </row>
    <row r="4799" spans="2:2">
      <c r="B4799" s="18"/>
    </row>
    <row r="4800" spans="2:2">
      <c r="B4800" s="18"/>
    </row>
    <row r="4801" spans="2:2">
      <c r="B4801" s="18"/>
    </row>
    <row r="4802" spans="2:2">
      <c r="B4802" s="18"/>
    </row>
    <row r="4803" spans="2:2">
      <c r="B4803" s="18"/>
    </row>
    <row r="4804" spans="2:2">
      <c r="B4804" s="18"/>
    </row>
    <row r="4805" spans="2:2">
      <c r="B4805" s="18"/>
    </row>
    <row r="4806" spans="2:2">
      <c r="B4806" s="18"/>
    </row>
    <row r="4807" spans="2:2">
      <c r="B4807" s="18"/>
    </row>
    <row r="4808" spans="2:2">
      <c r="B4808" s="18"/>
    </row>
    <row r="4809" spans="2:2">
      <c r="B4809" s="18"/>
    </row>
    <row r="4810" spans="2:2">
      <c r="B4810" s="18"/>
    </row>
    <row r="4811" spans="2:2">
      <c r="B4811" s="18"/>
    </row>
    <row r="4812" spans="2:2">
      <c r="B4812" s="18"/>
    </row>
    <row r="4813" spans="2:2">
      <c r="B4813" s="18"/>
    </row>
    <row r="4814" spans="2:2">
      <c r="B4814" s="18"/>
    </row>
    <row r="4815" spans="2:2">
      <c r="B4815" s="18"/>
    </row>
    <row r="4816" spans="2:2">
      <c r="B4816" s="18"/>
    </row>
    <row r="4817" spans="2:2">
      <c r="B4817" s="18"/>
    </row>
    <row r="4818" spans="2:2">
      <c r="B4818" s="18"/>
    </row>
    <row r="4819" spans="2:2">
      <c r="B4819" s="18"/>
    </row>
    <row r="4820" spans="2:2">
      <c r="B4820" s="18"/>
    </row>
    <row r="4821" spans="2:2">
      <c r="B4821" s="18"/>
    </row>
    <row r="4822" spans="2:2">
      <c r="B4822" s="18"/>
    </row>
    <row r="4823" spans="2:2">
      <c r="B4823" s="18"/>
    </row>
    <row r="4824" spans="2:2">
      <c r="B4824" s="18"/>
    </row>
    <row r="4825" spans="2:2">
      <c r="B4825" s="18"/>
    </row>
    <row r="4826" spans="2:2">
      <c r="B4826" s="18"/>
    </row>
    <row r="4827" spans="2:2">
      <c r="B4827" s="18"/>
    </row>
    <row r="4828" spans="2:2">
      <c r="B4828" s="18"/>
    </row>
    <row r="4829" spans="2:2">
      <c r="B4829" s="18"/>
    </row>
    <row r="4830" spans="2:2">
      <c r="B4830" s="18"/>
    </row>
    <row r="4831" spans="2:2">
      <c r="B4831" s="18"/>
    </row>
    <row r="4832" spans="2:2">
      <c r="B4832" s="18"/>
    </row>
    <row r="4833" spans="2:2">
      <c r="B4833" s="18"/>
    </row>
    <row r="4834" spans="2:2">
      <c r="B4834" s="18"/>
    </row>
    <row r="4835" spans="2:2">
      <c r="B4835" s="18"/>
    </row>
    <row r="4836" spans="2:2">
      <c r="B4836" s="18"/>
    </row>
    <row r="4837" spans="2:2">
      <c r="B4837" s="18"/>
    </row>
    <row r="4838" spans="2:2">
      <c r="B4838" s="18"/>
    </row>
    <row r="4839" spans="2:2">
      <c r="B4839" s="18"/>
    </row>
    <row r="4840" spans="2:2">
      <c r="B4840" s="18"/>
    </row>
    <row r="4841" spans="2:2">
      <c r="B4841" s="18"/>
    </row>
    <row r="4842" spans="2:2">
      <c r="B4842" s="18"/>
    </row>
    <row r="4843" spans="2:2">
      <c r="B4843" s="18"/>
    </row>
    <row r="4844" spans="2:2">
      <c r="B4844" s="18"/>
    </row>
    <row r="4845" spans="2:2">
      <c r="B4845" s="18"/>
    </row>
    <row r="4846" spans="2:2">
      <c r="B4846" s="18"/>
    </row>
    <row r="4847" spans="2:2">
      <c r="B4847" s="18"/>
    </row>
    <row r="4848" spans="2:2">
      <c r="B4848" s="18"/>
    </row>
    <row r="4849" spans="2:2">
      <c r="B4849" s="18"/>
    </row>
    <row r="4850" spans="2:2">
      <c r="B4850" s="18"/>
    </row>
    <row r="4851" spans="2:2">
      <c r="B4851" s="18"/>
    </row>
    <row r="4852" spans="2:2">
      <c r="B4852" s="18"/>
    </row>
    <row r="4853" spans="2:2">
      <c r="B4853" s="18"/>
    </row>
    <row r="4854" spans="2:2">
      <c r="B4854" s="18"/>
    </row>
    <row r="4855" spans="2:2">
      <c r="B4855" s="18"/>
    </row>
    <row r="4856" spans="2:2">
      <c r="B4856" s="18"/>
    </row>
    <row r="4857" spans="2:2">
      <c r="B4857" s="18"/>
    </row>
    <row r="4858" spans="2:2">
      <c r="B4858" s="18"/>
    </row>
    <row r="4859" spans="2:2">
      <c r="B4859" s="18"/>
    </row>
    <row r="4860" spans="2:2">
      <c r="B4860" s="18"/>
    </row>
    <row r="4861" spans="2:2">
      <c r="B4861" s="18"/>
    </row>
    <row r="4862" spans="2:2">
      <c r="B4862" s="18"/>
    </row>
    <row r="4863" spans="2:2">
      <c r="B4863" s="18"/>
    </row>
    <row r="4864" spans="2:2">
      <c r="B4864" s="18"/>
    </row>
    <row r="4865" spans="2:2">
      <c r="B4865" s="18"/>
    </row>
    <row r="4866" spans="2:2">
      <c r="B4866" s="18"/>
    </row>
    <row r="4867" spans="2:2">
      <c r="B4867" s="18"/>
    </row>
    <row r="4868" spans="2:2">
      <c r="B4868" s="18"/>
    </row>
    <row r="4869" spans="2:2">
      <c r="B4869" s="18"/>
    </row>
    <row r="4870" spans="2:2">
      <c r="B4870" s="18"/>
    </row>
    <row r="4871" spans="2:2">
      <c r="B4871" s="18"/>
    </row>
    <row r="4872" spans="2:2">
      <c r="B4872" s="18"/>
    </row>
    <row r="4873" spans="2:2">
      <c r="B4873" s="18"/>
    </row>
    <row r="4874" spans="2:2">
      <c r="B4874" s="18"/>
    </row>
    <row r="4875" spans="2:2">
      <c r="B4875" s="18"/>
    </row>
    <row r="4876" spans="2:2">
      <c r="B4876" s="18"/>
    </row>
    <row r="4877" spans="2:2">
      <c r="B4877" s="18"/>
    </row>
    <row r="4878" spans="2:2">
      <c r="B4878" s="18"/>
    </row>
    <row r="4879" spans="2:2">
      <c r="B4879" s="18"/>
    </row>
    <row r="4880" spans="2:2">
      <c r="B4880" s="18"/>
    </row>
    <row r="4881" spans="2:2">
      <c r="B4881" s="18"/>
    </row>
    <row r="4882" spans="2:2">
      <c r="B4882" s="18"/>
    </row>
    <row r="4883" spans="2:2">
      <c r="B4883" s="18"/>
    </row>
    <row r="4884" spans="2:2">
      <c r="B4884" s="18"/>
    </row>
    <row r="4885" spans="2:2">
      <c r="B4885" s="18"/>
    </row>
    <row r="4886" spans="2:2">
      <c r="B4886" s="18"/>
    </row>
    <row r="4887" spans="2:2">
      <c r="B4887" s="18"/>
    </row>
    <row r="4888" spans="2:2">
      <c r="B4888" s="18"/>
    </row>
    <row r="4889" spans="2:2">
      <c r="B4889" s="18"/>
    </row>
    <row r="4890" spans="2:2">
      <c r="B4890" s="18"/>
    </row>
    <row r="4891" spans="2:2">
      <c r="B4891" s="18"/>
    </row>
    <row r="4892" spans="2:2">
      <c r="B4892" s="18"/>
    </row>
    <row r="4893" spans="2:2">
      <c r="B4893" s="18"/>
    </row>
    <row r="4894" spans="2:2">
      <c r="B4894" s="18"/>
    </row>
    <row r="4895" spans="2:2">
      <c r="B4895" s="18"/>
    </row>
    <row r="4896" spans="2:2">
      <c r="B4896" s="18"/>
    </row>
    <row r="4897" spans="2:2">
      <c r="B4897" s="18"/>
    </row>
    <row r="4898" spans="2:2">
      <c r="B4898" s="18"/>
    </row>
    <row r="4899" spans="2:2">
      <c r="B4899" s="18"/>
    </row>
    <row r="4900" spans="2:2">
      <c r="B4900" s="18"/>
    </row>
    <row r="4901" spans="2:2">
      <c r="B4901" s="18"/>
    </row>
    <row r="4902" spans="2:2">
      <c r="B4902" s="18"/>
    </row>
    <row r="4903" spans="2:2">
      <c r="B4903" s="18"/>
    </row>
    <row r="4904" spans="2:2">
      <c r="B4904" s="18"/>
    </row>
    <row r="4905" spans="2:2">
      <c r="B4905" s="18"/>
    </row>
    <row r="4906" spans="2:2">
      <c r="B4906" s="18"/>
    </row>
    <row r="4907" spans="2:2">
      <c r="B4907" s="18"/>
    </row>
    <row r="4908" spans="2:2">
      <c r="B4908" s="18"/>
    </row>
    <row r="4909" spans="2:2">
      <c r="B4909" s="18"/>
    </row>
    <row r="4910" spans="2:2">
      <c r="B4910" s="18"/>
    </row>
    <row r="4911" spans="2:2">
      <c r="B4911" s="18"/>
    </row>
    <row r="4912" spans="2:2">
      <c r="B4912" s="18"/>
    </row>
    <row r="4913" spans="2:2">
      <c r="B4913" s="18"/>
    </row>
    <row r="4914" spans="2:2">
      <c r="B4914" s="18"/>
    </row>
    <row r="4915" spans="2:2">
      <c r="B4915" s="18"/>
    </row>
    <row r="4916" spans="2:2">
      <c r="B4916" s="18"/>
    </row>
    <row r="4917" spans="2:2">
      <c r="B4917" s="18"/>
    </row>
    <row r="4918" spans="2:2">
      <c r="B4918" s="18"/>
    </row>
    <row r="4919" spans="2:2">
      <c r="B4919" s="18"/>
    </row>
    <row r="4920" spans="2:2">
      <c r="B4920" s="18"/>
    </row>
    <row r="4921" spans="2:2">
      <c r="B4921" s="18"/>
    </row>
    <row r="4922" spans="2:2">
      <c r="B4922" s="18"/>
    </row>
    <row r="4923" spans="2:2">
      <c r="B4923" s="18"/>
    </row>
    <row r="4924" spans="2:2">
      <c r="B4924" s="18"/>
    </row>
    <row r="4925" spans="2:2">
      <c r="B4925" s="18"/>
    </row>
    <row r="4926" spans="2:2">
      <c r="B4926" s="18"/>
    </row>
    <row r="4927" spans="2:2">
      <c r="B4927" s="18"/>
    </row>
    <row r="4928" spans="2:2">
      <c r="B4928" s="18"/>
    </row>
    <row r="4929" spans="2:2">
      <c r="B4929" s="18"/>
    </row>
    <row r="4930" spans="2:2">
      <c r="B4930" s="18"/>
    </row>
    <row r="4931" spans="2:2">
      <c r="B4931" s="18"/>
    </row>
    <row r="4932" spans="2:2">
      <c r="B4932" s="18"/>
    </row>
    <row r="4933" spans="2:2">
      <c r="B4933" s="18"/>
    </row>
    <row r="4934" spans="2:2">
      <c r="B4934" s="18"/>
    </row>
    <row r="4935" spans="2:2">
      <c r="B4935" s="18"/>
    </row>
    <row r="4936" spans="2:2">
      <c r="B4936" s="18"/>
    </row>
    <row r="4937" spans="2:2">
      <c r="B4937" s="18"/>
    </row>
    <row r="4938" spans="2:2">
      <c r="B4938" s="18"/>
    </row>
    <row r="4939" spans="2:2">
      <c r="B4939" s="18"/>
    </row>
    <row r="4940" spans="2:2">
      <c r="B4940" s="18"/>
    </row>
    <row r="4941" spans="2:2">
      <c r="B4941" s="18"/>
    </row>
    <row r="4942" spans="2:2">
      <c r="B4942" s="18"/>
    </row>
    <row r="4943" spans="2:2">
      <c r="B4943" s="18"/>
    </row>
    <row r="4944" spans="2:2">
      <c r="B4944" s="18"/>
    </row>
    <row r="4945" spans="2:2">
      <c r="B4945" s="18"/>
    </row>
    <row r="4946" spans="2:2">
      <c r="B4946" s="18"/>
    </row>
    <row r="4947" spans="2:2">
      <c r="B4947" s="18"/>
    </row>
    <row r="4948" spans="2:2">
      <c r="B4948" s="18"/>
    </row>
    <row r="4949" spans="2:2">
      <c r="B4949" s="18"/>
    </row>
    <row r="4950" spans="2:2">
      <c r="B4950" s="18"/>
    </row>
    <row r="4951" spans="2:2">
      <c r="B4951" s="18"/>
    </row>
    <row r="4952" spans="2:2">
      <c r="B4952" s="18"/>
    </row>
    <row r="4953" spans="2:2">
      <c r="B4953" s="18"/>
    </row>
    <row r="4954" spans="2:2">
      <c r="B4954" s="18"/>
    </row>
    <row r="4955" spans="2:2">
      <c r="B4955" s="18"/>
    </row>
    <row r="4956" spans="2:2">
      <c r="B4956" s="18"/>
    </row>
    <row r="4957" spans="2:2">
      <c r="B4957" s="18"/>
    </row>
    <row r="4958" spans="2:2">
      <c r="B4958" s="18"/>
    </row>
    <row r="4959" spans="2:2">
      <c r="B4959" s="18"/>
    </row>
    <row r="4960" spans="2:2">
      <c r="B4960" s="18"/>
    </row>
    <row r="4961" spans="2:2">
      <c r="B4961" s="18"/>
    </row>
    <row r="4962" spans="2:2">
      <c r="B4962" s="18"/>
    </row>
    <row r="4963" spans="2:2">
      <c r="B4963" s="18"/>
    </row>
    <row r="4964" spans="2:2">
      <c r="B4964" s="18"/>
    </row>
    <row r="4965" spans="2:2">
      <c r="B4965" s="18"/>
    </row>
    <row r="4966" spans="2:2">
      <c r="B4966" s="18"/>
    </row>
    <row r="4967" spans="2:2">
      <c r="B4967" s="18"/>
    </row>
    <row r="4968" spans="2:2">
      <c r="B4968" s="18"/>
    </row>
    <row r="4969" spans="2:2">
      <c r="B4969" s="18"/>
    </row>
    <row r="4970" spans="2:2">
      <c r="B4970" s="18"/>
    </row>
    <row r="4971" spans="2:2">
      <c r="B4971" s="18"/>
    </row>
    <row r="4972" spans="2:2">
      <c r="B4972" s="18"/>
    </row>
    <row r="4973" spans="2:2">
      <c r="B4973" s="18"/>
    </row>
    <row r="4974" spans="2:2">
      <c r="B4974" s="18"/>
    </row>
    <row r="4975" spans="2:2">
      <c r="B4975" s="18"/>
    </row>
    <row r="4976" spans="2:2">
      <c r="B4976" s="18"/>
    </row>
    <row r="4977" spans="2:2">
      <c r="B4977" s="18"/>
    </row>
    <row r="4978" spans="2:2">
      <c r="B4978" s="18"/>
    </row>
    <row r="4979" spans="2:2">
      <c r="B4979" s="18"/>
    </row>
    <row r="4980" spans="2:2">
      <c r="B4980" s="18"/>
    </row>
    <row r="4981" spans="2:2">
      <c r="B4981" s="18"/>
    </row>
    <row r="4982" spans="2:2">
      <c r="B4982" s="18"/>
    </row>
    <row r="4983" spans="2:2">
      <c r="B4983" s="18"/>
    </row>
    <row r="4984" spans="2:2">
      <c r="B4984" s="18"/>
    </row>
    <row r="4985" spans="2:2">
      <c r="B4985" s="18"/>
    </row>
    <row r="4986" spans="2:2">
      <c r="B4986" s="18"/>
    </row>
    <row r="4987" spans="2:2">
      <c r="B4987" s="18"/>
    </row>
    <row r="4988" spans="2:2">
      <c r="B4988" s="18"/>
    </row>
    <row r="4989" spans="2:2">
      <c r="B4989" s="18"/>
    </row>
    <row r="4990" spans="2:2">
      <c r="B4990" s="18"/>
    </row>
    <row r="4991" spans="2:2">
      <c r="B4991" s="18"/>
    </row>
    <row r="4992" spans="2:2">
      <c r="B4992" s="18"/>
    </row>
    <row r="4993" spans="2:2">
      <c r="B4993" s="18"/>
    </row>
    <row r="4994" spans="2:2">
      <c r="B4994" s="18"/>
    </row>
    <row r="4995" spans="2:2">
      <c r="B4995" s="18"/>
    </row>
    <row r="4996" spans="2:2">
      <c r="B4996" s="18"/>
    </row>
    <row r="4997" spans="2:2">
      <c r="B4997" s="18"/>
    </row>
    <row r="4998" spans="2:2">
      <c r="B4998" s="18"/>
    </row>
    <row r="4999" spans="2:2">
      <c r="B4999" s="18"/>
    </row>
    <row r="5000" spans="2:2">
      <c r="B5000" s="18"/>
    </row>
    <row r="5001" spans="2:2">
      <c r="B5001" s="18"/>
    </row>
    <row r="5002" spans="2:2">
      <c r="B5002" s="18"/>
    </row>
    <row r="5003" spans="2:2">
      <c r="B5003" s="18"/>
    </row>
    <row r="5004" spans="2:2">
      <c r="B5004" s="18"/>
    </row>
    <row r="5005" spans="2:2">
      <c r="B5005" s="18"/>
    </row>
    <row r="5006" spans="2:2">
      <c r="B5006" s="18"/>
    </row>
    <row r="5007" spans="2:2">
      <c r="B5007" s="18"/>
    </row>
    <row r="5008" spans="2:2">
      <c r="B5008" s="18"/>
    </row>
    <row r="5009" spans="2:2">
      <c r="B5009" s="18"/>
    </row>
    <row r="5010" spans="2:2">
      <c r="B5010" s="18"/>
    </row>
    <row r="5011" spans="2:2">
      <c r="B5011" s="18"/>
    </row>
    <row r="5012" spans="2:2">
      <c r="B5012" s="18"/>
    </row>
    <row r="5013" spans="2:2">
      <c r="B5013" s="18"/>
    </row>
    <row r="5014" spans="2:2">
      <c r="B5014" s="18"/>
    </row>
    <row r="5015" spans="2:2">
      <c r="B5015" s="18"/>
    </row>
    <row r="5016" spans="2:2">
      <c r="B5016" s="18"/>
    </row>
    <row r="5017" spans="2:2">
      <c r="B5017" s="18"/>
    </row>
    <row r="5018" spans="2:2">
      <c r="B5018" s="18"/>
    </row>
    <row r="5019" spans="2:2">
      <c r="B5019" s="18"/>
    </row>
    <row r="5020" spans="2:2">
      <c r="B5020" s="18"/>
    </row>
    <row r="5021" spans="2:2">
      <c r="B5021" s="18"/>
    </row>
    <row r="5022" spans="2:2">
      <c r="B5022" s="18"/>
    </row>
    <row r="5023" spans="2:2">
      <c r="B5023" s="18"/>
    </row>
    <row r="5024" spans="2:2">
      <c r="B5024" s="18"/>
    </row>
    <row r="5025" spans="2:2">
      <c r="B5025" s="18"/>
    </row>
    <row r="5026" spans="2:2">
      <c r="B5026" s="18"/>
    </row>
    <row r="5027" spans="2:2">
      <c r="B5027" s="18"/>
    </row>
    <row r="5028" spans="2:2">
      <c r="B5028" s="18"/>
    </row>
    <row r="5029" spans="2:2">
      <c r="B5029" s="18"/>
    </row>
    <row r="5030" spans="2:2">
      <c r="B5030" s="18"/>
    </row>
    <row r="5031" spans="2:2">
      <c r="B5031" s="18"/>
    </row>
    <row r="5032" spans="2:2">
      <c r="B5032" s="18"/>
    </row>
    <row r="5033" spans="2:2">
      <c r="B5033" s="18"/>
    </row>
    <row r="5034" spans="2:2">
      <c r="B5034" s="18"/>
    </row>
    <row r="5035" spans="2:2">
      <c r="B5035" s="18"/>
    </row>
    <row r="5036" spans="2:2">
      <c r="B5036" s="18"/>
    </row>
    <row r="5037" spans="2:2">
      <c r="B5037" s="18"/>
    </row>
    <row r="5038" spans="2:2">
      <c r="B5038" s="18"/>
    </row>
    <row r="5039" spans="2:2">
      <c r="B5039" s="18"/>
    </row>
    <row r="5040" spans="2:2">
      <c r="B5040" s="18"/>
    </row>
    <row r="5041" spans="2:2">
      <c r="B5041" s="18"/>
    </row>
    <row r="5042" spans="2:2">
      <c r="B5042" s="18"/>
    </row>
    <row r="5043" spans="2:2">
      <c r="B5043" s="18"/>
    </row>
    <row r="5044" spans="2:2">
      <c r="B5044" s="18"/>
    </row>
    <row r="5045" spans="2:2">
      <c r="B5045" s="18"/>
    </row>
    <row r="5046" spans="2:2">
      <c r="B5046" s="18"/>
    </row>
    <row r="5047" spans="2:2">
      <c r="B5047" s="18"/>
    </row>
    <row r="5048" spans="2:2">
      <c r="B5048" s="18"/>
    </row>
    <row r="5049" spans="2:2">
      <c r="B5049" s="18"/>
    </row>
    <row r="5050" spans="2:2">
      <c r="B5050" s="18"/>
    </row>
    <row r="5051" spans="2:2">
      <c r="B5051" s="18"/>
    </row>
    <row r="5052" spans="2:2">
      <c r="B5052" s="18"/>
    </row>
    <row r="5053" spans="2:2">
      <c r="B5053" s="18"/>
    </row>
    <row r="5054" spans="2:2">
      <c r="B5054" s="18"/>
    </row>
    <row r="5055" spans="2:2">
      <c r="B5055" s="18"/>
    </row>
    <row r="5056" spans="2:2">
      <c r="B5056" s="18"/>
    </row>
    <row r="5057" spans="2:2">
      <c r="B5057" s="18"/>
    </row>
    <row r="5058" spans="2:2">
      <c r="B5058" s="18"/>
    </row>
    <row r="5059" spans="2:2">
      <c r="B5059" s="18"/>
    </row>
    <row r="5060" spans="2:2">
      <c r="B5060" s="18"/>
    </row>
    <row r="5061" spans="2:2">
      <c r="B5061" s="18"/>
    </row>
    <row r="5062" spans="2:2">
      <c r="B5062" s="18"/>
    </row>
    <row r="5063" spans="2:2">
      <c r="B5063" s="18"/>
    </row>
    <row r="5064" spans="2:2">
      <c r="B5064" s="18"/>
    </row>
    <row r="5065" spans="2:2">
      <c r="B5065" s="18"/>
    </row>
    <row r="5066" spans="2:2">
      <c r="B5066" s="18"/>
    </row>
    <row r="5067" spans="2:2">
      <c r="B5067" s="18"/>
    </row>
    <row r="5068" spans="2:2">
      <c r="B5068" s="18"/>
    </row>
    <row r="5069" spans="2:2">
      <c r="B5069" s="18"/>
    </row>
    <row r="5070" spans="2:2">
      <c r="B5070" s="18"/>
    </row>
    <row r="5071" spans="2:2">
      <c r="B5071" s="18"/>
    </row>
    <row r="5072" spans="2:2">
      <c r="B5072" s="18"/>
    </row>
    <row r="5073" spans="2:2">
      <c r="B5073" s="18"/>
    </row>
    <row r="5074" spans="2:2">
      <c r="B5074" s="18"/>
    </row>
    <row r="5075" spans="2:2">
      <c r="B5075" s="18"/>
    </row>
    <row r="5076" spans="2:2">
      <c r="B5076" s="18"/>
    </row>
    <row r="5077" spans="2:2">
      <c r="B5077" s="18"/>
    </row>
    <row r="5078" spans="2:2">
      <c r="B5078" s="18"/>
    </row>
    <row r="5079" spans="2:2">
      <c r="B5079" s="18"/>
    </row>
    <row r="5080" spans="2:2">
      <c r="B5080" s="18"/>
    </row>
    <row r="5081" spans="2:2">
      <c r="B5081" s="18"/>
    </row>
    <row r="5082" spans="2:2">
      <c r="B5082" s="18"/>
    </row>
    <row r="5083" spans="2:2">
      <c r="B5083" s="18"/>
    </row>
    <row r="5084" spans="2:2">
      <c r="B5084" s="18"/>
    </row>
    <row r="5085" spans="2:2">
      <c r="B5085" s="18"/>
    </row>
    <row r="5086" spans="2:2">
      <c r="B5086" s="18"/>
    </row>
    <row r="5087" spans="2:2">
      <c r="B5087" s="18"/>
    </row>
    <row r="5088" spans="2:2">
      <c r="B5088" s="18"/>
    </row>
    <row r="5089" spans="2:2">
      <c r="B5089" s="18"/>
    </row>
    <row r="5090" spans="2:2">
      <c r="B5090" s="18"/>
    </row>
    <row r="5091" spans="2:2">
      <c r="B5091" s="18"/>
    </row>
    <row r="5092" spans="2:2">
      <c r="B5092" s="18"/>
    </row>
    <row r="5093" spans="2:2">
      <c r="B5093" s="18"/>
    </row>
    <row r="5094" spans="2:2">
      <c r="B5094" s="18"/>
    </row>
    <row r="5095" spans="2:2">
      <c r="B5095" s="18"/>
    </row>
    <row r="5096" spans="2:2">
      <c r="B5096" s="18"/>
    </row>
    <row r="5097" spans="2:2">
      <c r="B5097" s="18"/>
    </row>
    <row r="5098" spans="2:2">
      <c r="B5098" s="18"/>
    </row>
    <row r="5099" spans="2:2">
      <c r="B5099" s="18"/>
    </row>
    <row r="5100" spans="2:2">
      <c r="B5100" s="18"/>
    </row>
    <row r="5101" spans="2:2">
      <c r="B5101" s="18"/>
    </row>
    <row r="5102" spans="2:2">
      <c r="B5102" s="18"/>
    </row>
    <row r="5103" spans="2:2">
      <c r="B5103" s="18"/>
    </row>
    <row r="5104" spans="2:2">
      <c r="B5104" s="18"/>
    </row>
    <row r="5105" spans="2:2">
      <c r="B5105" s="18"/>
    </row>
    <row r="5106" spans="2:2">
      <c r="B5106" s="18"/>
    </row>
    <row r="5107" spans="2:2">
      <c r="B5107" s="18"/>
    </row>
    <row r="5108" spans="2:2">
      <c r="B5108" s="18"/>
    </row>
    <row r="5109" spans="2:2">
      <c r="B5109" s="18"/>
    </row>
    <row r="5110" spans="2:2">
      <c r="B5110" s="18"/>
    </row>
    <row r="5111" spans="2:2">
      <c r="B5111" s="18"/>
    </row>
    <row r="5112" spans="2:2">
      <c r="B5112" s="18"/>
    </row>
    <row r="5113" spans="2:2">
      <c r="B5113" s="18"/>
    </row>
    <row r="5114" spans="2:2">
      <c r="B5114" s="18"/>
    </row>
    <row r="5115" spans="2:2">
      <c r="B5115" s="18"/>
    </row>
    <row r="5116" spans="2:2">
      <c r="B5116" s="18"/>
    </row>
    <row r="5117" spans="2:2">
      <c r="B5117" s="18"/>
    </row>
    <row r="5118" spans="2:2">
      <c r="B5118" s="18"/>
    </row>
    <row r="5119" spans="2:2">
      <c r="B5119" s="18"/>
    </row>
    <row r="5120" spans="2:2">
      <c r="B5120" s="18"/>
    </row>
    <row r="5121" spans="2:2">
      <c r="B5121" s="18"/>
    </row>
    <row r="5122" spans="2:2">
      <c r="B5122" s="18"/>
    </row>
    <row r="5123" spans="2:2">
      <c r="B5123" s="18"/>
    </row>
    <row r="5124" spans="2:2">
      <c r="B5124" s="18"/>
    </row>
    <row r="5125" spans="2:2">
      <c r="B5125" s="18"/>
    </row>
    <row r="5126" spans="2:2">
      <c r="B5126" s="18"/>
    </row>
    <row r="5127" spans="2:2">
      <c r="B5127" s="18"/>
    </row>
    <row r="5128" spans="2:2">
      <c r="B5128" s="18"/>
    </row>
    <row r="5129" spans="2:2">
      <c r="B5129" s="18"/>
    </row>
    <row r="5130" spans="2:2">
      <c r="B5130" s="18"/>
    </row>
    <row r="5131" spans="2:2">
      <c r="B5131" s="18"/>
    </row>
    <row r="5132" spans="2:2">
      <c r="B5132" s="18"/>
    </row>
    <row r="5133" spans="2:2">
      <c r="B5133" s="18"/>
    </row>
    <row r="5134" spans="2:2">
      <c r="B5134" s="18"/>
    </row>
    <row r="5135" spans="2:2">
      <c r="B5135" s="18"/>
    </row>
    <row r="5136" spans="2:2">
      <c r="B5136" s="18"/>
    </row>
    <row r="5137" spans="2:2">
      <c r="B5137" s="18"/>
    </row>
    <row r="5138" spans="2:2">
      <c r="B5138" s="18"/>
    </row>
    <row r="5139" spans="2:2">
      <c r="B5139" s="18"/>
    </row>
    <row r="5140" spans="2:2">
      <c r="B5140" s="18"/>
    </row>
    <row r="5141" spans="2:2">
      <c r="B5141" s="18"/>
    </row>
    <row r="5142" spans="2:2">
      <c r="B5142" s="18"/>
    </row>
    <row r="5143" spans="2:2">
      <c r="B5143" s="18"/>
    </row>
    <row r="5144" spans="2:2">
      <c r="B5144" s="18"/>
    </row>
    <row r="5145" spans="2:2">
      <c r="B5145" s="18"/>
    </row>
    <row r="5146" spans="2:2">
      <c r="B5146" s="18"/>
    </row>
    <row r="5147" spans="2:2">
      <c r="B5147" s="18"/>
    </row>
    <row r="5148" spans="2:2">
      <c r="B5148" s="18"/>
    </row>
    <row r="5149" spans="2:2">
      <c r="B5149" s="18"/>
    </row>
    <row r="5150" spans="2:2">
      <c r="B5150" s="18"/>
    </row>
    <row r="5151" spans="2:2">
      <c r="B5151" s="18"/>
    </row>
    <row r="5152" spans="2:2">
      <c r="B5152" s="18"/>
    </row>
    <row r="5153" spans="2:2">
      <c r="B5153" s="18"/>
    </row>
    <row r="5154" spans="2:2">
      <c r="B5154" s="18"/>
    </row>
    <row r="5155" spans="2:2">
      <c r="B5155" s="18"/>
    </row>
    <row r="5156" spans="2:2">
      <c r="B5156" s="18"/>
    </row>
    <row r="5157" spans="2:2">
      <c r="B5157" s="18"/>
    </row>
    <row r="5158" spans="2:2">
      <c r="B5158" s="18"/>
    </row>
    <row r="5159" spans="2:2">
      <c r="B5159" s="18"/>
    </row>
    <row r="5160" spans="2:2">
      <c r="B5160" s="18"/>
    </row>
    <row r="5161" spans="2:2">
      <c r="B5161" s="18"/>
    </row>
    <row r="5162" spans="2:2">
      <c r="B5162" s="18"/>
    </row>
    <row r="5163" spans="2:2">
      <c r="B5163" s="18"/>
    </row>
    <row r="5164" spans="2:2">
      <c r="B5164" s="18"/>
    </row>
    <row r="5165" spans="2:2">
      <c r="B5165" s="18"/>
    </row>
    <row r="5166" spans="2:2">
      <c r="B5166" s="18"/>
    </row>
    <row r="5167" spans="2:2">
      <c r="B5167" s="18"/>
    </row>
    <row r="5168" spans="2:2">
      <c r="B5168" s="18"/>
    </row>
    <row r="5169" spans="2:2">
      <c r="B5169" s="18"/>
    </row>
    <row r="5170" spans="2:2">
      <c r="B5170" s="18"/>
    </row>
    <row r="5171" spans="2:2">
      <c r="B5171" s="18"/>
    </row>
    <row r="5172" spans="2:2">
      <c r="B5172" s="18"/>
    </row>
    <row r="5173" spans="2:2">
      <c r="B5173" s="18"/>
    </row>
    <row r="5174" spans="2:2">
      <c r="B5174" s="18"/>
    </row>
    <row r="5175" spans="2:2">
      <c r="B5175" s="18"/>
    </row>
    <row r="5176" spans="2:2">
      <c r="B5176" s="18"/>
    </row>
    <row r="5177" spans="2:2">
      <c r="B5177" s="18"/>
    </row>
    <row r="5178" spans="2:2">
      <c r="B5178" s="18"/>
    </row>
    <row r="5179" spans="2:2">
      <c r="B5179" s="18"/>
    </row>
    <row r="5180" spans="2:2">
      <c r="B5180" s="18"/>
    </row>
    <row r="5181" spans="2:2">
      <c r="B5181" s="18"/>
    </row>
    <row r="5182" spans="2:2">
      <c r="B5182" s="18"/>
    </row>
    <row r="5183" spans="2:2">
      <c r="B5183" s="18"/>
    </row>
    <row r="5184" spans="2:2">
      <c r="B5184" s="18"/>
    </row>
    <row r="5185" spans="2:2">
      <c r="B5185" s="18"/>
    </row>
    <row r="5186" spans="2:2">
      <c r="B5186" s="18"/>
    </row>
    <row r="5187" spans="2:2">
      <c r="B5187" s="18"/>
    </row>
    <row r="5188" spans="2:2">
      <c r="B5188" s="18"/>
    </row>
    <row r="5189" spans="2:2">
      <c r="B5189" s="18"/>
    </row>
    <row r="5190" spans="2:2">
      <c r="B5190" s="18"/>
    </row>
    <row r="5191" spans="2:2">
      <c r="B5191" s="18"/>
    </row>
    <row r="5192" spans="2:2">
      <c r="B5192" s="18"/>
    </row>
    <row r="5193" spans="2:2">
      <c r="B5193" s="18"/>
    </row>
    <row r="5194" spans="2:2">
      <c r="B5194" s="18"/>
    </row>
    <row r="5195" spans="2:2">
      <c r="B5195" s="18"/>
    </row>
    <row r="5196" spans="2:2">
      <c r="B5196" s="18"/>
    </row>
    <row r="5197" spans="2:2">
      <c r="B5197" s="18"/>
    </row>
    <row r="5198" spans="2:2">
      <c r="B5198" s="18"/>
    </row>
    <row r="5199" spans="2:2">
      <c r="B5199" s="18"/>
    </row>
    <row r="5200" spans="2:2">
      <c r="B5200" s="18"/>
    </row>
    <row r="5201" spans="2:2">
      <c r="B5201" s="18"/>
    </row>
    <row r="5202" spans="2:2">
      <c r="B5202" s="18"/>
    </row>
    <row r="5203" spans="2:2">
      <c r="B5203" s="18"/>
    </row>
    <row r="5204" spans="2:2">
      <c r="B5204" s="18"/>
    </row>
    <row r="5205" spans="2:2">
      <c r="B5205" s="18"/>
    </row>
    <row r="5206" spans="2:2">
      <c r="B5206" s="18"/>
    </row>
    <row r="5207" spans="2:2">
      <c r="B5207" s="18"/>
    </row>
    <row r="5208" spans="2:2">
      <c r="B5208" s="18"/>
    </row>
    <row r="5209" spans="2:2">
      <c r="B5209" s="18"/>
    </row>
    <row r="5210" spans="2:2">
      <c r="B5210" s="18"/>
    </row>
    <row r="5211" spans="2:2">
      <c r="B5211" s="18"/>
    </row>
    <row r="5212" spans="2:2">
      <c r="B5212" s="18"/>
    </row>
    <row r="5213" spans="2:2">
      <c r="B5213" s="18"/>
    </row>
    <row r="5214" spans="2:2">
      <c r="B5214" s="18"/>
    </row>
    <row r="5215" spans="2:2">
      <c r="B5215" s="18"/>
    </row>
    <row r="5216" spans="2:2">
      <c r="B5216" s="18"/>
    </row>
    <row r="5217" spans="2:2">
      <c r="B5217" s="18"/>
    </row>
    <row r="5218" spans="2:2">
      <c r="B5218" s="18"/>
    </row>
    <row r="5219" spans="2:2">
      <c r="B5219" s="18"/>
    </row>
    <row r="5220" spans="2:2">
      <c r="B5220" s="18"/>
    </row>
    <row r="5221" spans="2:2">
      <c r="B5221" s="18"/>
    </row>
    <row r="5222" spans="2:2">
      <c r="B5222" s="18"/>
    </row>
    <row r="5223" spans="2:2">
      <c r="B5223" s="18"/>
    </row>
    <row r="5224" spans="2:2">
      <c r="B5224" s="18"/>
    </row>
    <row r="5225" spans="2:2">
      <c r="B5225" s="18"/>
    </row>
    <row r="5226" spans="2:2">
      <c r="B5226" s="18"/>
    </row>
    <row r="5227" spans="2:2">
      <c r="B5227" s="18"/>
    </row>
    <row r="5228" spans="2:2">
      <c r="B5228" s="18"/>
    </row>
    <row r="5229" spans="2:2">
      <c r="B5229" s="18"/>
    </row>
    <row r="5230" spans="2:2">
      <c r="B5230" s="18"/>
    </row>
    <row r="5231" spans="2:2">
      <c r="B5231" s="18"/>
    </row>
    <row r="5232" spans="2:2">
      <c r="B5232" s="18"/>
    </row>
    <row r="5233" spans="2:2">
      <c r="B5233" s="18"/>
    </row>
    <row r="5234" spans="2:2">
      <c r="B5234" s="18"/>
    </row>
    <row r="5235" spans="2:2">
      <c r="B5235" s="18"/>
    </row>
    <row r="5236" spans="2:2">
      <c r="B5236" s="18"/>
    </row>
    <row r="5237" spans="2:2">
      <c r="B5237" s="18"/>
    </row>
    <row r="5238" spans="2:2">
      <c r="B5238" s="18"/>
    </row>
    <row r="5239" spans="2:2">
      <c r="B5239" s="18"/>
    </row>
    <row r="5240" spans="2:2">
      <c r="B5240" s="18"/>
    </row>
    <row r="5241" spans="2:2">
      <c r="B5241" s="18"/>
    </row>
    <row r="5242" spans="2:2">
      <c r="B5242" s="18"/>
    </row>
    <row r="5243" spans="2:2">
      <c r="B5243" s="18"/>
    </row>
    <row r="5244" spans="2:2">
      <c r="B5244" s="18"/>
    </row>
    <row r="5245" spans="2:2">
      <c r="B5245" s="18"/>
    </row>
    <row r="5246" spans="2:2">
      <c r="B5246" s="18"/>
    </row>
    <row r="5247" spans="2:2">
      <c r="B5247" s="18"/>
    </row>
    <row r="5248" spans="2:2">
      <c r="B5248" s="18"/>
    </row>
    <row r="5249" spans="2:2">
      <c r="B5249" s="18"/>
    </row>
    <row r="5250" spans="2:2">
      <c r="B5250" s="18"/>
    </row>
    <row r="5251" spans="2:2">
      <c r="B5251" s="18"/>
    </row>
    <row r="5252" spans="2:2">
      <c r="B5252" s="18"/>
    </row>
    <row r="5253" spans="2:2">
      <c r="B5253" s="18"/>
    </row>
    <row r="5254" spans="2:2">
      <c r="B5254" s="18"/>
    </row>
    <row r="5255" spans="2:2">
      <c r="B5255" s="18"/>
    </row>
    <row r="5256" spans="2:2">
      <c r="B5256" s="18"/>
    </row>
    <row r="5257" spans="2:2">
      <c r="B5257" s="18"/>
    </row>
    <row r="5258" spans="2:2">
      <c r="B5258" s="18"/>
    </row>
    <row r="5259" spans="2:2">
      <c r="B5259" s="18"/>
    </row>
    <row r="5260" spans="2:2">
      <c r="B5260" s="18"/>
    </row>
    <row r="5261" spans="2:2">
      <c r="B5261" s="18"/>
    </row>
    <row r="5262" spans="2:2">
      <c r="B5262" s="18"/>
    </row>
    <row r="5263" spans="2:2">
      <c r="B5263" s="18"/>
    </row>
    <row r="5264" spans="2:2">
      <c r="B5264" s="18"/>
    </row>
    <row r="5265" spans="2:2">
      <c r="B5265" s="18"/>
    </row>
    <row r="5266" spans="2:2">
      <c r="B5266" s="18"/>
    </row>
    <row r="5267" spans="2:2">
      <c r="B5267" s="18"/>
    </row>
    <row r="5268" spans="2:2">
      <c r="B5268" s="18"/>
    </row>
    <row r="5269" spans="2:2">
      <c r="B5269" s="18"/>
    </row>
    <row r="5270" spans="2:2">
      <c r="B5270" s="18"/>
    </row>
    <row r="5271" spans="2:2">
      <c r="B5271" s="18"/>
    </row>
    <row r="5272" spans="2:2">
      <c r="B5272" s="18"/>
    </row>
    <row r="5273" spans="2:2">
      <c r="B5273" s="18"/>
    </row>
    <row r="5274" spans="2:2">
      <c r="B5274" s="18"/>
    </row>
    <row r="5275" spans="2:2">
      <c r="B5275" s="18"/>
    </row>
    <row r="5276" spans="2:2">
      <c r="B5276" s="18"/>
    </row>
    <row r="5277" spans="2:2">
      <c r="B5277" s="18"/>
    </row>
    <row r="5278" spans="2:2">
      <c r="B5278" s="18"/>
    </row>
    <row r="5279" spans="2:2">
      <c r="B5279" s="18"/>
    </row>
    <row r="5280" spans="2:2">
      <c r="B5280" s="18"/>
    </row>
    <row r="5281" spans="2:2">
      <c r="B5281" s="18"/>
    </row>
    <row r="5282" spans="2:2">
      <c r="B5282" s="18"/>
    </row>
    <row r="5283" spans="2:2">
      <c r="B5283" s="18"/>
    </row>
    <row r="5284" spans="2:2">
      <c r="B5284" s="18"/>
    </row>
    <row r="5285" spans="2:2">
      <c r="B5285" s="18"/>
    </row>
    <row r="5286" spans="2:2">
      <c r="B5286" s="18"/>
    </row>
    <row r="5287" spans="2:2">
      <c r="B5287" s="18"/>
    </row>
    <row r="5288" spans="2:2">
      <c r="B5288" s="18"/>
    </row>
    <row r="5289" spans="2:2">
      <c r="B5289" s="18"/>
    </row>
    <row r="5290" spans="2:2">
      <c r="B5290" s="18"/>
    </row>
    <row r="5291" spans="2:2">
      <c r="B5291" s="18"/>
    </row>
    <row r="5292" spans="2:2">
      <c r="B5292" s="18"/>
    </row>
    <row r="5293" spans="2:2">
      <c r="B5293" s="18"/>
    </row>
    <row r="5294" spans="2:2">
      <c r="B5294" s="18"/>
    </row>
    <row r="5295" spans="2:2">
      <c r="B5295" s="18"/>
    </row>
    <row r="5296" spans="2:2">
      <c r="B5296" s="18"/>
    </row>
    <row r="5297" spans="2:2">
      <c r="B5297" s="18"/>
    </row>
    <row r="5298" spans="2:2">
      <c r="B5298" s="18"/>
    </row>
    <row r="5299" spans="2:2">
      <c r="B5299" s="18"/>
    </row>
    <row r="5300" spans="2:2">
      <c r="B5300" s="18"/>
    </row>
    <row r="5301" spans="2:2">
      <c r="B5301" s="18"/>
    </row>
    <row r="5302" spans="2:2">
      <c r="B5302" s="18"/>
    </row>
    <row r="5303" spans="2:2">
      <c r="B5303" s="18"/>
    </row>
    <row r="5304" spans="2:2">
      <c r="B5304" s="18"/>
    </row>
    <row r="5305" spans="2:2">
      <c r="B5305" s="18"/>
    </row>
    <row r="5306" spans="2:2">
      <c r="B5306" s="18"/>
    </row>
    <row r="5307" spans="2:2">
      <c r="B5307" s="18"/>
    </row>
    <row r="5308" spans="2:2">
      <c r="B5308" s="18"/>
    </row>
    <row r="5309" spans="2:2">
      <c r="B5309" s="18"/>
    </row>
    <row r="5310" spans="2:2">
      <c r="B5310" s="18"/>
    </row>
    <row r="5311" spans="2:2">
      <c r="B5311" s="18"/>
    </row>
    <row r="5312" spans="2:2">
      <c r="B5312" s="18"/>
    </row>
    <row r="5313" spans="2:2">
      <c r="B5313" s="18"/>
    </row>
    <row r="5314" spans="2:2">
      <c r="B5314" s="18"/>
    </row>
    <row r="5315" spans="2:2">
      <c r="B5315" s="18"/>
    </row>
    <row r="5316" spans="2:2">
      <c r="B5316" s="18"/>
    </row>
    <row r="5317" spans="2:2">
      <c r="B5317" s="18"/>
    </row>
    <row r="5318" spans="2:2">
      <c r="B5318" s="18"/>
    </row>
    <row r="5319" spans="2:2">
      <c r="B5319" s="18"/>
    </row>
    <row r="5320" spans="2:2">
      <c r="B5320" s="18"/>
    </row>
    <row r="5321" spans="2:2">
      <c r="B5321" s="18"/>
    </row>
    <row r="5322" spans="2:2">
      <c r="B5322" s="18"/>
    </row>
    <row r="5323" spans="2:2">
      <c r="B5323" s="18"/>
    </row>
    <row r="5324" spans="2:2">
      <c r="B5324" s="18"/>
    </row>
    <row r="5325" spans="2:2">
      <c r="B5325" s="18"/>
    </row>
    <row r="5326" spans="2:2">
      <c r="B5326" s="18"/>
    </row>
    <row r="5327" spans="2:2">
      <c r="B5327" s="18"/>
    </row>
    <row r="5328" spans="2:2">
      <c r="B5328" s="18"/>
    </row>
    <row r="5329" spans="2:2">
      <c r="B5329" s="18"/>
    </row>
    <row r="5330" spans="2:2">
      <c r="B5330" s="18"/>
    </row>
    <row r="5331" spans="2:2">
      <c r="B5331" s="18"/>
    </row>
    <row r="5332" spans="2:2">
      <c r="B5332" s="18"/>
    </row>
    <row r="5333" spans="2:2">
      <c r="B5333" s="18"/>
    </row>
    <row r="5334" spans="2:2">
      <c r="B5334" s="18"/>
    </row>
    <row r="5335" spans="2:2">
      <c r="B5335" s="18"/>
    </row>
    <row r="5336" spans="2:2">
      <c r="B5336" s="18"/>
    </row>
    <row r="5337" spans="2:2">
      <c r="B5337" s="18"/>
    </row>
    <row r="5338" spans="2:2">
      <c r="B5338" s="18"/>
    </row>
    <row r="5339" spans="2:2">
      <c r="B5339" s="18"/>
    </row>
    <row r="5340" spans="2:2">
      <c r="B5340" s="18"/>
    </row>
    <row r="5341" spans="2:2">
      <c r="B5341" s="18"/>
    </row>
    <row r="5342" spans="2:2">
      <c r="B5342" s="18"/>
    </row>
    <row r="5343" spans="2:2">
      <c r="B5343" s="18"/>
    </row>
    <row r="5344" spans="2:2">
      <c r="B5344" s="18"/>
    </row>
    <row r="5345" spans="2:2">
      <c r="B5345" s="18"/>
    </row>
    <row r="5346" spans="2:2">
      <c r="B5346" s="18"/>
    </row>
    <row r="5347" spans="2:2">
      <c r="B5347" s="18"/>
    </row>
    <row r="5348" spans="2:2">
      <c r="B5348" s="18"/>
    </row>
    <row r="5349" spans="2:2">
      <c r="B5349" s="18"/>
    </row>
    <row r="5350" spans="2:2">
      <c r="B5350" s="18"/>
    </row>
    <row r="5351" spans="2:2">
      <c r="B5351" s="18"/>
    </row>
    <row r="5352" spans="2:2">
      <c r="B5352" s="18"/>
    </row>
    <row r="5353" spans="2:2">
      <c r="B5353" s="18"/>
    </row>
    <row r="5354" spans="2:2">
      <c r="B5354" s="18"/>
    </row>
    <row r="5355" spans="2:2">
      <c r="B5355" s="18"/>
    </row>
    <row r="5356" spans="2:2">
      <c r="B5356" s="18"/>
    </row>
    <row r="5357" spans="2:2">
      <c r="B5357" s="18"/>
    </row>
    <row r="5358" spans="2:2">
      <c r="B5358" s="18"/>
    </row>
    <row r="5359" spans="2:2">
      <c r="B5359" s="18"/>
    </row>
    <row r="5360" spans="2:2">
      <c r="B5360" s="18"/>
    </row>
    <row r="5361" spans="2:2">
      <c r="B5361" s="18"/>
    </row>
    <row r="5362" spans="2:2">
      <c r="B5362" s="18"/>
    </row>
    <row r="5363" spans="2:2">
      <c r="B5363" s="18"/>
    </row>
    <row r="5364" spans="2:2">
      <c r="B5364" s="18"/>
    </row>
    <row r="5365" spans="2:2">
      <c r="B5365" s="18"/>
    </row>
    <row r="5366" spans="2:2">
      <c r="B5366" s="18"/>
    </row>
    <row r="5367" spans="2:2">
      <c r="B5367" s="18"/>
    </row>
    <row r="5368" spans="2:2">
      <c r="B5368" s="18"/>
    </row>
    <row r="5369" spans="2:2">
      <c r="B5369" s="18"/>
    </row>
    <row r="5370" spans="2:2">
      <c r="B5370" s="18"/>
    </row>
    <row r="5371" spans="2:2">
      <c r="B5371" s="18"/>
    </row>
    <row r="5372" spans="2:2">
      <c r="B5372" s="18"/>
    </row>
    <row r="5373" spans="2:2">
      <c r="B5373" s="18"/>
    </row>
    <row r="5374" spans="2:2">
      <c r="B5374" s="18"/>
    </row>
    <row r="5375" spans="2:2">
      <c r="B5375" s="18"/>
    </row>
    <row r="5376" spans="2:2">
      <c r="B5376" s="18"/>
    </row>
    <row r="5377" spans="2:2">
      <c r="B5377" s="18"/>
    </row>
    <row r="5378" spans="2:2">
      <c r="B5378" s="18"/>
    </row>
    <row r="5379" spans="2:2">
      <c r="B5379" s="18"/>
    </row>
    <row r="5380" spans="2:2">
      <c r="B5380" s="18"/>
    </row>
    <row r="5381" spans="2:2">
      <c r="B5381" s="18"/>
    </row>
    <row r="5382" spans="2:2">
      <c r="B5382" s="18"/>
    </row>
    <row r="5383" spans="2:2">
      <c r="B5383" s="18"/>
    </row>
    <row r="5384" spans="2:2">
      <c r="B5384" s="18"/>
    </row>
    <row r="5385" spans="2:2">
      <c r="B5385" s="18"/>
    </row>
    <row r="5386" spans="2:2">
      <c r="B5386" s="18"/>
    </row>
    <row r="5387" spans="2:2">
      <c r="B5387" s="18"/>
    </row>
    <row r="5388" spans="2:2">
      <c r="B5388" s="18"/>
    </row>
    <row r="5389" spans="2:2">
      <c r="B5389" s="18"/>
    </row>
    <row r="5390" spans="2:2">
      <c r="B5390" s="18"/>
    </row>
    <row r="5391" spans="2:2">
      <c r="B5391" s="18"/>
    </row>
    <row r="5392" spans="2:2">
      <c r="B5392" s="18"/>
    </row>
    <row r="5393" spans="2:2">
      <c r="B5393" s="18"/>
    </row>
    <row r="5394" spans="2:2">
      <c r="B5394" s="18"/>
    </row>
    <row r="5395" spans="2:2">
      <c r="B5395" s="18"/>
    </row>
    <row r="5396" spans="2:2">
      <c r="B5396" s="18"/>
    </row>
    <row r="5397" spans="2:2">
      <c r="B5397" s="18"/>
    </row>
    <row r="5398" spans="2:2">
      <c r="B5398" s="18"/>
    </row>
    <row r="5399" spans="2:2">
      <c r="B5399" s="18"/>
    </row>
    <row r="5400" spans="2:2">
      <c r="B5400" s="18"/>
    </row>
    <row r="5401" spans="2:2">
      <c r="B5401" s="18"/>
    </row>
    <row r="5402" spans="2:2">
      <c r="B5402" s="18"/>
    </row>
    <row r="5403" spans="2:2">
      <c r="B5403" s="18"/>
    </row>
    <row r="5404" spans="2:2">
      <c r="B5404" s="18"/>
    </row>
    <row r="5405" spans="2:2">
      <c r="B5405" s="18"/>
    </row>
    <row r="5406" spans="2:2">
      <c r="B5406" s="18"/>
    </row>
    <row r="5407" spans="2:2">
      <c r="B5407" s="18"/>
    </row>
    <row r="5408" spans="2:2">
      <c r="B5408" s="18"/>
    </row>
    <row r="5409" spans="2:2">
      <c r="B5409" s="18"/>
    </row>
    <row r="5410" spans="2:2">
      <c r="B5410" s="18"/>
    </row>
    <row r="5411" spans="2:2">
      <c r="B5411" s="18"/>
    </row>
    <row r="5412" spans="2:2">
      <c r="B5412" s="18"/>
    </row>
    <row r="5413" spans="2:2">
      <c r="B5413" s="18"/>
    </row>
    <row r="5414" spans="2:2">
      <c r="B5414" s="18"/>
    </row>
    <row r="5415" spans="2:2">
      <c r="B5415" s="18"/>
    </row>
    <row r="5416" spans="2:2">
      <c r="B5416" s="18"/>
    </row>
    <row r="5417" spans="2:2">
      <c r="B5417" s="18"/>
    </row>
    <row r="5418" spans="2:2">
      <c r="B5418" s="18"/>
    </row>
    <row r="5419" spans="2:2">
      <c r="B5419" s="18"/>
    </row>
    <row r="5420" spans="2:2">
      <c r="B5420" s="18"/>
    </row>
    <row r="5421" spans="2:2">
      <c r="B5421" s="18"/>
    </row>
    <row r="5422" spans="2:2">
      <c r="B5422" s="18"/>
    </row>
    <row r="5423" spans="2:2">
      <c r="B5423" s="18"/>
    </row>
    <row r="5424" spans="2:2">
      <c r="B5424" s="18"/>
    </row>
    <row r="5425" spans="2:2">
      <c r="B5425" s="18"/>
    </row>
    <row r="5426" spans="2:2">
      <c r="B5426" s="18"/>
    </row>
    <row r="5427" spans="2:2">
      <c r="B5427" s="18"/>
    </row>
    <row r="5428" spans="2:2">
      <c r="B5428" s="18"/>
    </row>
    <row r="5429" spans="2:2">
      <c r="B5429" s="18"/>
    </row>
    <row r="5430" spans="2:2">
      <c r="B5430" s="18"/>
    </row>
    <row r="5431" spans="2:2">
      <c r="B5431" s="18"/>
    </row>
    <row r="5432" spans="2:2">
      <c r="B5432" s="18"/>
    </row>
    <row r="5433" spans="2:2">
      <c r="B5433" s="18"/>
    </row>
    <row r="5434" spans="2:2">
      <c r="B5434" s="18"/>
    </row>
    <row r="5435" spans="2:2">
      <c r="B5435" s="18"/>
    </row>
    <row r="5436" spans="2:2">
      <c r="B5436" s="18"/>
    </row>
    <row r="5437" spans="2:2">
      <c r="B5437" s="18"/>
    </row>
    <row r="5438" spans="2:2">
      <c r="B5438" s="18"/>
    </row>
    <row r="5439" spans="2:2">
      <c r="B5439" s="18"/>
    </row>
    <row r="5440" spans="2:2">
      <c r="B5440" s="18"/>
    </row>
    <row r="5441" spans="2:2">
      <c r="B5441" s="18"/>
    </row>
    <row r="5442" spans="2:2">
      <c r="B5442" s="18"/>
    </row>
    <row r="5443" spans="2:2">
      <c r="B5443" s="18"/>
    </row>
    <row r="5444" spans="2:2">
      <c r="B5444" s="18"/>
    </row>
    <row r="5445" spans="2:2">
      <c r="B5445" s="18"/>
    </row>
    <row r="5446" spans="2:2">
      <c r="B5446" s="18"/>
    </row>
    <row r="5447" spans="2:2">
      <c r="B5447" s="18"/>
    </row>
    <row r="5448" spans="2:2">
      <c r="B5448" s="18"/>
    </row>
    <row r="5449" spans="2:2">
      <c r="B5449" s="18"/>
    </row>
    <row r="5450" spans="2:2">
      <c r="B5450" s="18"/>
    </row>
    <row r="5451" spans="2:2">
      <c r="B5451" s="18"/>
    </row>
    <row r="5452" spans="2:2">
      <c r="B5452" s="18"/>
    </row>
    <row r="5453" spans="2:2">
      <c r="B5453" s="18"/>
    </row>
    <row r="5454" spans="2:2">
      <c r="B5454" s="18"/>
    </row>
    <row r="5455" spans="2:2">
      <c r="B5455" s="18"/>
    </row>
    <row r="5456" spans="2:2">
      <c r="B5456" s="18"/>
    </row>
    <row r="5457" spans="2:2">
      <c r="B5457" s="18"/>
    </row>
    <row r="5458" spans="2:2">
      <c r="B5458" s="18"/>
    </row>
    <row r="5459" spans="2:2">
      <c r="B5459" s="18"/>
    </row>
    <row r="5460" spans="2:2">
      <c r="B5460" s="18"/>
    </row>
    <row r="5461" spans="2:2">
      <c r="B5461" s="18"/>
    </row>
    <row r="5462" spans="2:2">
      <c r="B5462" s="18"/>
    </row>
    <row r="5463" spans="2:2">
      <c r="B5463" s="18"/>
    </row>
    <row r="5464" spans="2:2">
      <c r="B5464" s="18"/>
    </row>
    <row r="5465" spans="2:2">
      <c r="B5465" s="18"/>
    </row>
    <row r="5466" spans="2:2">
      <c r="B5466" s="18"/>
    </row>
    <row r="5467" spans="2:2">
      <c r="B5467" s="18"/>
    </row>
    <row r="5468" spans="2:2">
      <c r="B5468" s="18"/>
    </row>
    <row r="5469" spans="2:2">
      <c r="B5469" s="18"/>
    </row>
    <row r="5470" spans="2:2">
      <c r="B5470" s="18"/>
    </row>
    <row r="5471" spans="2:2">
      <c r="B5471" s="18"/>
    </row>
    <row r="5472" spans="2:2">
      <c r="B5472" s="18"/>
    </row>
    <row r="5473" spans="2:2">
      <c r="B5473" s="18"/>
    </row>
    <row r="5474" spans="2:2">
      <c r="B5474" s="18"/>
    </row>
    <row r="5475" spans="2:2">
      <c r="B5475" s="18"/>
    </row>
    <row r="5476" spans="2:2">
      <c r="B5476" s="18"/>
    </row>
    <row r="5477" spans="2:2">
      <c r="B5477" s="18"/>
    </row>
    <row r="5478" spans="2:2">
      <c r="B5478" s="18"/>
    </row>
    <row r="5479" spans="2:2">
      <c r="B5479" s="18"/>
    </row>
    <row r="5480" spans="2:2">
      <c r="B5480" s="18"/>
    </row>
    <row r="5481" spans="2:2">
      <c r="B5481" s="18"/>
    </row>
    <row r="5482" spans="2:2">
      <c r="B5482" s="18"/>
    </row>
    <row r="5483" spans="2:2">
      <c r="B5483" s="18"/>
    </row>
    <row r="5484" spans="2:2">
      <c r="B5484" s="18"/>
    </row>
    <row r="5485" spans="2:2">
      <c r="B5485" s="18"/>
    </row>
    <row r="5486" spans="2:2">
      <c r="B5486" s="18"/>
    </row>
    <row r="5487" spans="2:2">
      <c r="B5487" s="18"/>
    </row>
    <row r="5488" spans="2:2">
      <c r="B5488" s="18"/>
    </row>
    <row r="5489" spans="2:2">
      <c r="B5489" s="18"/>
    </row>
    <row r="5490" spans="2:2">
      <c r="B5490" s="18"/>
    </row>
    <row r="5491" spans="2:2">
      <c r="B5491" s="18"/>
    </row>
    <row r="5492" spans="2:2">
      <c r="B5492" s="18"/>
    </row>
    <row r="5493" spans="2:2">
      <c r="B5493" s="18"/>
    </row>
    <row r="5494" spans="2:2">
      <c r="B5494" s="18"/>
    </row>
    <row r="5495" spans="2:2">
      <c r="B5495" s="18"/>
    </row>
    <row r="5496" spans="2:2">
      <c r="B5496" s="18"/>
    </row>
    <row r="5497" spans="2:2">
      <c r="B5497" s="18"/>
    </row>
    <row r="5498" spans="2:2">
      <c r="B5498" s="18"/>
    </row>
    <row r="5499" spans="2:2">
      <c r="B5499" s="18"/>
    </row>
    <row r="5500" spans="2:2">
      <c r="B5500" s="18"/>
    </row>
    <row r="5501" spans="2:2">
      <c r="B5501" s="18"/>
    </row>
    <row r="5502" spans="2:2">
      <c r="B5502" s="18"/>
    </row>
    <row r="5503" spans="2:2">
      <c r="B5503" s="18"/>
    </row>
    <row r="5504" spans="2:2">
      <c r="B5504" s="18"/>
    </row>
    <row r="5505" spans="2:2">
      <c r="B5505" s="18"/>
    </row>
    <row r="5506" spans="2:2">
      <c r="B5506" s="18"/>
    </row>
    <row r="5507" spans="2:2">
      <c r="B5507" s="18"/>
    </row>
    <row r="5508" spans="2:2">
      <c r="B5508" s="18"/>
    </row>
    <row r="5509" spans="2:2">
      <c r="B5509" s="18"/>
    </row>
    <row r="5510" spans="2:2">
      <c r="B5510" s="18"/>
    </row>
    <row r="5511" spans="2:2">
      <c r="B5511" s="18"/>
    </row>
    <row r="5512" spans="2:2">
      <c r="B5512" s="18"/>
    </row>
    <row r="5513" spans="2:2">
      <c r="B5513" s="18"/>
    </row>
    <row r="5514" spans="2:2">
      <c r="B5514" s="18"/>
    </row>
    <row r="5515" spans="2:2">
      <c r="B5515" s="18"/>
    </row>
    <row r="5516" spans="2:2">
      <c r="B5516" s="18"/>
    </row>
    <row r="5517" spans="2:2">
      <c r="B5517" s="18"/>
    </row>
    <row r="5518" spans="2:2">
      <c r="B5518" s="18"/>
    </row>
    <row r="5519" spans="2:2">
      <c r="B5519" s="18"/>
    </row>
    <row r="5520" spans="2:2">
      <c r="B5520" s="18"/>
    </row>
    <row r="5521" spans="2:2">
      <c r="B5521" s="18"/>
    </row>
    <row r="5522" spans="2:2">
      <c r="B5522" s="18"/>
    </row>
    <row r="5523" spans="2:2">
      <c r="B5523" s="18"/>
    </row>
    <row r="5524" spans="2:2">
      <c r="B5524" s="18"/>
    </row>
    <row r="5525" spans="2:2">
      <c r="B5525" s="18"/>
    </row>
    <row r="5526" spans="2:2">
      <c r="B5526" s="18"/>
    </row>
    <row r="5527" spans="2:2">
      <c r="B5527" s="18"/>
    </row>
    <row r="5528" spans="2:2">
      <c r="B5528" s="18"/>
    </row>
    <row r="5529" spans="2:2">
      <c r="B5529" s="18"/>
    </row>
    <row r="5530" spans="2:2">
      <c r="B5530" s="18"/>
    </row>
    <row r="5531" spans="2:2">
      <c r="B5531" s="18"/>
    </row>
    <row r="5532" spans="2:2">
      <c r="B5532" s="18"/>
    </row>
    <row r="5533" spans="2:2">
      <c r="B5533" s="18"/>
    </row>
    <row r="5534" spans="2:2">
      <c r="B5534" s="18"/>
    </row>
    <row r="5535" spans="2:2">
      <c r="B5535" s="18"/>
    </row>
    <row r="5536" spans="2:2">
      <c r="B5536" s="18"/>
    </row>
    <row r="5537" spans="2:2">
      <c r="B5537" s="18"/>
    </row>
    <row r="5538" spans="2:2">
      <c r="B5538" s="18"/>
    </row>
    <row r="5539" spans="2:2">
      <c r="B5539" s="18"/>
    </row>
    <row r="5540" spans="2:2">
      <c r="B5540" s="18"/>
    </row>
    <row r="5541" spans="2:2">
      <c r="B5541" s="18"/>
    </row>
    <row r="5542" spans="2:2">
      <c r="B5542" s="18"/>
    </row>
    <row r="5543" spans="2:2">
      <c r="B5543" s="18"/>
    </row>
    <row r="5544" spans="2:2">
      <c r="B5544" s="18"/>
    </row>
    <row r="5545" spans="2:2">
      <c r="B5545" s="18"/>
    </row>
    <row r="5546" spans="2:2">
      <c r="B5546" s="18"/>
    </row>
    <row r="5547" spans="2:2">
      <c r="B5547" s="18"/>
    </row>
    <row r="5548" spans="2:2">
      <c r="B5548" s="18"/>
    </row>
    <row r="5549" spans="2:2">
      <c r="B5549" s="18"/>
    </row>
    <row r="5550" spans="2:2">
      <c r="B5550" s="18"/>
    </row>
    <row r="5551" spans="2:2">
      <c r="B5551" s="18"/>
    </row>
    <row r="5552" spans="2:2">
      <c r="B5552" s="18"/>
    </row>
    <row r="5553" spans="2:2">
      <c r="B5553" s="18"/>
    </row>
    <row r="5554" spans="2:2">
      <c r="B5554" s="18"/>
    </row>
    <row r="5555" spans="2:2">
      <c r="B5555" s="18"/>
    </row>
    <row r="5556" spans="2:2">
      <c r="B5556" s="18"/>
    </row>
    <row r="5557" spans="2:2">
      <c r="B5557" s="18"/>
    </row>
    <row r="5558" spans="2:2">
      <c r="B5558" s="18"/>
    </row>
    <row r="5559" spans="2:2">
      <c r="B5559" s="18"/>
    </row>
    <row r="5560" spans="2:2">
      <c r="B5560" s="18"/>
    </row>
    <row r="5561" spans="2:2">
      <c r="B5561" s="18"/>
    </row>
    <row r="5562" spans="2:2">
      <c r="B5562" s="18"/>
    </row>
    <row r="5563" spans="2:2">
      <c r="B5563" s="18"/>
    </row>
    <row r="5564" spans="2:2">
      <c r="B5564" s="18"/>
    </row>
    <row r="5565" spans="2:2">
      <c r="B5565" s="18"/>
    </row>
    <row r="5566" spans="2:2">
      <c r="B5566" s="18"/>
    </row>
    <row r="5567" spans="2:2">
      <c r="B5567" s="18"/>
    </row>
    <row r="5568" spans="2:2">
      <c r="B5568" s="18"/>
    </row>
    <row r="5569" spans="2:2">
      <c r="B5569" s="18"/>
    </row>
    <row r="5570" spans="2:2">
      <c r="B5570" s="18"/>
    </row>
    <row r="5571" spans="2:2">
      <c r="B5571" s="18"/>
    </row>
    <row r="5572" spans="2:2">
      <c r="B5572" s="18"/>
    </row>
    <row r="5573" spans="2:2">
      <c r="B5573" s="18"/>
    </row>
    <row r="5574" spans="2:2">
      <c r="B5574" s="18"/>
    </row>
    <row r="5575" spans="2:2">
      <c r="B5575" s="18"/>
    </row>
    <row r="5576" spans="2:2">
      <c r="B5576" s="18"/>
    </row>
    <row r="5577" spans="2:2">
      <c r="B5577" s="18"/>
    </row>
    <row r="5578" spans="2:2">
      <c r="B5578" s="18"/>
    </row>
    <row r="5579" spans="2:2">
      <c r="B5579" s="18"/>
    </row>
    <row r="5580" spans="2:2">
      <c r="B5580" s="18"/>
    </row>
    <row r="5581" spans="2:2">
      <c r="B5581" s="18"/>
    </row>
    <row r="5582" spans="2:2">
      <c r="B5582" s="18"/>
    </row>
    <row r="5583" spans="2:2">
      <c r="B5583" s="18"/>
    </row>
    <row r="5584" spans="2:2">
      <c r="B5584" s="18"/>
    </row>
    <row r="5585" spans="2:2">
      <c r="B5585" s="18"/>
    </row>
    <row r="5586" spans="2:2">
      <c r="B5586" s="18"/>
    </row>
    <row r="5587" spans="2:2">
      <c r="B5587" s="18"/>
    </row>
    <row r="5588" spans="2:2">
      <c r="B5588" s="18"/>
    </row>
    <row r="5589" spans="2:2">
      <c r="B5589" s="18"/>
    </row>
    <row r="5590" spans="2:2">
      <c r="B5590" s="18"/>
    </row>
    <row r="5591" spans="2:2">
      <c r="B5591" s="18"/>
    </row>
    <row r="5592" spans="2:2">
      <c r="B5592" s="18"/>
    </row>
    <row r="5593" spans="2:2">
      <c r="B5593" s="18"/>
    </row>
    <row r="5594" spans="2:2">
      <c r="B5594" s="18"/>
    </row>
    <row r="5595" spans="2:2">
      <c r="B5595" s="18"/>
    </row>
    <row r="5596" spans="2:2">
      <c r="B5596" s="18"/>
    </row>
    <row r="5597" spans="2:2">
      <c r="B5597" s="18"/>
    </row>
    <row r="5598" spans="2:2">
      <c r="B5598" s="18"/>
    </row>
    <row r="5599" spans="2:2">
      <c r="B5599" s="18"/>
    </row>
    <row r="5600" spans="2:2">
      <c r="B5600" s="18"/>
    </row>
    <row r="5601" spans="2:2">
      <c r="B5601" s="18"/>
    </row>
    <row r="5602" spans="2:2">
      <c r="B5602" s="18"/>
    </row>
    <row r="5603" spans="2:2">
      <c r="B5603" s="18"/>
    </row>
    <row r="5604" spans="2:2">
      <c r="B5604" s="18"/>
    </row>
    <row r="5605" spans="2:2">
      <c r="B5605" s="18"/>
    </row>
    <row r="5606" spans="2:2">
      <c r="B5606" s="18"/>
    </row>
    <row r="5607" spans="2:2">
      <c r="B5607" s="18"/>
    </row>
    <row r="5608" spans="2:2">
      <c r="B5608" s="18"/>
    </row>
    <row r="5609" spans="2:2">
      <c r="B5609" s="18"/>
    </row>
    <row r="5610" spans="2:2">
      <c r="B5610" s="18"/>
    </row>
    <row r="5611" spans="2:2">
      <c r="B5611" s="18"/>
    </row>
    <row r="5612" spans="2:2">
      <c r="B5612" s="18"/>
    </row>
    <row r="5613" spans="2:2">
      <c r="B5613" s="18"/>
    </row>
    <row r="5614" spans="2:2">
      <c r="B5614" s="18"/>
    </row>
    <row r="5615" spans="2:2">
      <c r="B5615" s="18"/>
    </row>
    <row r="5616" spans="2:2">
      <c r="B5616" s="18"/>
    </row>
    <row r="5617" spans="2:2">
      <c r="B5617" s="18"/>
    </row>
    <row r="5618" spans="2:2">
      <c r="B5618" s="18"/>
    </row>
    <row r="5619" spans="2:2">
      <c r="B5619" s="18"/>
    </row>
    <row r="5620" spans="2:2">
      <c r="B5620" s="18"/>
    </row>
    <row r="5621" spans="2:2">
      <c r="B5621" s="18"/>
    </row>
    <row r="5622" spans="2:2">
      <c r="B5622" s="18"/>
    </row>
    <row r="5623" spans="2:2">
      <c r="B5623" s="18"/>
    </row>
    <row r="5624" spans="2:2">
      <c r="B5624" s="18"/>
    </row>
    <row r="5625" spans="2:2">
      <c r="B5625" s="18"/>
    </row>
    <row r="5626" spans="2:2">
      <c r="B5626" s="18"/>
    </row>
    <row r="5627" spans="2:2">
      <c r="B5627" s="18"/>
    </row>
    <row r="5628" spans="2:2">
      <c r="B5628" s="18"/>
    </row>
    <row r="5629" spans="2:2">
      <c r="B5629" s="18"/>
    </row>
    <row r="5630" spans="2:2">
      <c r="B5630" s="18"/>
    </row>
    <row r="5631" spans="2:2">
      <c r="B5631" s="18"/>
    </row>
    <row r="5632" spans="2:2">
      <c r="B5632" s="18"/>
    </row>
    <row r="5633" spans="2:2">
      <c r="B5633" s="18"/>
    </row>
    <row r="5634" spans="2:2">
      <c r="B5634" s="18"/>
    </row>
    <row r="5635" spans="2:2">
      <c r="B5635" s="18"/>
    </row>
    <row r="5636" spans="2:2">
      <c r="B5636" s="18"/>
    </row>
    <row r="5637" spans="2:2">
      <c r="B5637" s="18"/>
    </row>
    <row r="5638" spans="2:2">
      <c r="B5638" s="18"/>
    </row>
    <row r="5639" spans="2:2">
      <c r="B5639" s="18"/>
    </row>
    <row r="5640" spans="2:2">
      <c r="B5640" s="18"/>
    </row>
    <row r="5641" spans="2:2">
      <c r="B5641" s="18"/>
    </row>
    <row r="5642" spans="2:2">
      <c r="B5642" s="18"/>
    </row>
    <row r="5643" spans="2:2">
      <c r="B5643" s="18"/>
    </row>
    <row r="5644" spans="2:2">
      <c r="B5644" s="18"/>
    </row>
    <row r="5645" spans="2:2">
      <c r="B5645" s="18"/>
    </row>
    <row r="5646" spans="2:2">
      <c r="B5646" s="18"/>
    </row>
    <row r="5647" spans="2:2">
      <c r="B5647" s="18"/>
    </row>
    <row r="5648" spans="2:2">
      <c r="B5648" s="18"/>
    </row>
    <row r="5649" spans="2:2">
      <c r="B5649" s="18"/>
    </row>
    <row r="5650" spans="2:2">
      <c r="B5650" s="18"/>
    </row>
    <row r="5651" spans="2:2">
      <c r="B5651" s="18"/>
    </row>
    <row r="5652" spans="2:2">
      <c r="B5652" s="18"/>
    </row>
    <row r="5653" spans="2:2">
      <c r="B5653" s="18"/>
    </row>
    <row r="5654" spans="2:2">
      <c r="B5654" s="18"/>
    </row>
    <row r="5655" spans="2:2">
      <c r="B5655" s="18"/>
    </row>
    <row r="5656" spans="2:2">
      <c r="B5656" s="18"/>
    </row>
    <row r="5657" spans="2:2">
      <c r="B5657" s="18"/>
    </row>
    <row r="5658" spans="2:2">
      <c r="B5658" s="18"/>
    </row>
    <row r="5659" spans="2:2">
      <c r="B5659" s="18"/>
    </row>
    <row r="5660" spans="2:2">
      <c r="B5660" s="18"/>
    </row>
    <row r="5661" spans="2:2">
      <c r="B5661" s="18"/>
    </row>
    <row r="5662" spans="2:2">
      <c r="B5662" s="18"/>
    </row>
    <row r="5663" spans="2:2">
      <c r="B5663" s="18"/>
    </row>
    <row r="5664" spans="2:2">
      <c r="B5664" s="18"/>
    </row>
    <row r="5665" spans="2:2">
      <c r="B5665" s="18"/>
    </row>
    <row r="5666" spans="2:2">
      <c r="B5666" s="18"/>
    </row>
    <row r="5667" spans="2:2">
      <c r="B5667" s="18"/>
    </row>
    <row r="5668" spans="2:2">
      <c r="B5668" s="18"/>
    </row>
    <row r="5669" spans="2:2">
      <c r="B5669" s="18"/>
    </row>
    <row r="5670" spans="2:2">
      <c r="B5670" s="18"/>
    </row>
    <row r="5671" spans="2:2">
      <c r="B5671" s="18"/>
    </row>
    <row r="5672" spans="2:2">
      <c r="B5672" s="18"/>
    </row>
    <row r="5673" spans="2:2">
      <c r="B5673" s="18"/>
    </row>
    <row r="5674" spans="2:2">
      <c r="B5674" s="18"/>
    </row>
    <row r="5675" spans="2:2">
      <c r="B5675" s="18"/>
    </row>
    <row r="5676" spans="2:2">
      <c r="B5676" s="18"/>
    </row>
    <row r="5677" spans="2:2">
      <c r="B5677" s="18"/>
    </row>
    <row r="5678" spans="2:2">
      <c r="B5678" s="18"/>
    </row>
    <row r="5679" spans="2:2">
      <c r="B5679" s="18"/>
    </row>
    <row r="5680" spans="2:2">
      <c r="B5680" s="18"/>
    </row>
    <row r="5681" spans="2:2">
      <c r="B5681" s="18"/>
    </row>
    <row r="5682" spans="2:2">
      <c r="B5682" s="18"/>
    </row>
    <row r="5683" spans="2:2">
      <c r="B5683" s="18"/>
    </row>
    <row r="5684" spans="2:2">
      <c r="B5684" s="18"/>
    </row>
    <row r="5685" spans="2:2">
      <c r="B5685" s="18"/>
    </row>
    <row r="5686" spans="2:2">
      <c r="B5686" s="18"/>
    </row>
    <row r="5687" spans="2:2">
      <c r="B5687" s="18"/>
    </row>
    <row r="5688" spans="2:2">
      <c r="B5688" s="18"/>
    </row>
    <row r="5689" spans="2:2">
      <c r="B5689" s="18"/>
    </row>
    <row r="5690" spans="2:2">
      <c r="B5690" s="18"/>
    </row>
    <row r="5691" spans="2:2">
      <c r="B5691" s="18"/>
    </row>
    <row r="5692" spans="2:2">
      <c r="B5692" s="18"/>
    </row>
    <row r="5693" spans="2:2">
      <c r="B5693" s="18"/>
    </row>
    <row r="5694" spans="2:2">
      <c r="B5694" s="18"/>
    </row>
    <row r="5695" spans="2:2">
      <c r="B5695" s="18"/>
    </row>
    <row r="5696" spans="2:2">
      <c r="B5696" s="18"/>
    </row>
    <row r="5697" spans="2:2">
      <c r="B5697" s="18"/>
    </row>
    <row r="5698" spans="2:2">
      <c r="B5698" s="18"/>
    </row>
    <row r="5699" spans="2:2">
      <c r="B5699" s="18"/>
    </row>
    <row r="5700" spans="2:2">
      <c r="B5700" s="18"/>
    </row>
    <row r="5701" spans="2:2">
      <c r="B5701" s="18"/>
    </row>
    <row r="5702" spans="2:2">
      <c r="B5702" s="18"/>
    </row>
    <row r="5703" spans="2:2">
      <c r="B5703" s="18"/>
    </row>
    <row r="5704" spans="2:2">
      <c r="B5704" s="18"/>
    </row>
    <row r="5705" spans="2:2">
      <c r="B5705" s="18"/>
    </row>
    <row r="5706" spans="2:2">
      <c r="B5706" s="18"/>
    </row>
    <row r="5707" spans="2:2">
      <c r="B5707" s="18"/>
    </row>
    <row r="5708" spans="2:2">
      <c r="B5708" s="18"/>
    </row>
    <row r="5709" spans="2:2">
      <c r="B5709" s="18"/>
    </row>
    <row r="5710" spans="2:2">
      <c r="B5710" s="18"/>
    </row>
    <row r="5711" spans="2:2">
      <c r="B5711" s="18"/>
    </row>
    <row r="5712" spans="2:2">
      <c r="B5712" s="18"/>
    </row>
    <row r="5713" spans="2:2">
      <c r="B5713" s="18"/>
    </row>
    <row r="5714" spans="2:2">
      <c r="B5714" s="18"/>
    </row>
    <row r="5715" spans="2:2">
      <c r="B5715" s="18"/>
    </row>
    <row r="5716" spans="2:2">
      <c r="B5716" s="18"/>
    </row>
    <row r="5717" spans="2:2">
      <c r="B5717" s="18"/>
    </row>
    <row r="5718" spans="2:2">
      <c r="B5718" s="18"/>
    </row>
    <row r="5719" spans="2:2">
      <c r="B5719" s="18"/>
    </row>
    <row r="5720" spans="2:2">
      <c r="B5720" s="18"/>
    </row>
    <row r="5721" spans="2:2">
      <c r="B5721" s="18"/>
    </row>
    <row r="5722" spans="2:2">
      <c r="B5722" s="18"/>
    </row>
    <row r="5723" spans="2:2">
      <c r="B5723" s="18"/>
    </row>
    <row r="5724" spans="2:2">
      <c r="B5724" s="18"/>
    </row>
    <row r="5725" spans="2:2">
      <c r="B5725" s="18"/>
    </row>
    <row r="5726" spans="2:2">
      <c r="B5726" s="18"/>
    </row>
    <row r="5727" spans="2:2">
      <c r="B5727" s="18"/>
    </row>
    <row r="5728" spans="2:2">
      <c r="B5728" s="18"/>
    </row>
    <row r="5729" spans="2:2">
      <c r="B5729" s="18"/>
    </row>
    <row r="5730" spans="2:2">
      <c r="B5730" s="18"/>
    </row>
    <row r="5731" spans="2:2">
      <c r="B5731" s="18"/>
    </row>
    <row r="5732" spans="2:2">
      <c r="B5732" s="18"/>
    </row>
    <row r="5733" spans="2:2">
      <c r="B5733" s="18"/>
    </row>
    <row r="5734" spans="2:2">
      <c r="B5734" s="18"/>
    </row>
    <row r="5735" spans="2:2">
      <c r="B5735" s="18"/>
    </row>
    <row r="5736" spans="2:2">
      <c r="B5736" s="18"/>
    </row>
    <row r="5737" spans="2:2">
      <c r="B5737" s="18"/>
    </row>
    <row r="5738" spans="2:2">
      <c r="B5738" s="18"/>
    </row>
    <row r="5739" spans="2:2">
      <c r="B5739" s="18"/>
    </row>
    <row r="5740" spans="2:2">
      <c r="B5740" s="18"/>
    </row>
    <row r="5741" spans="2:2">
      <c r="B5741" s="18"/>
    </row>
    <row r="5742" spans="2:2">
      <c r="B5742" s="18"/>
    </row>
    <row r="5743" spans="2:2">
      <c r="B5743" s="18"/>
    </row>
    <row r="5744" spans="2:2">
      <c r="B5744" s="18"/>
    </row>
    <row r="5745" spans="2:2">
      <c r="B5745" s="18"/>
    </row>
    <row r="5746" spans="2:2">
      <c r="B5746" s="18"/>
    </row>
    <row r="5747" spans="2:2">
      <c r="B5747" s="18"/>
    </row>
    <row r="5748" spans="2:2">
      <c r="B5748" s="18"/>
    </row>
    <row r="5749" spans="2:2">
      <c r="B5749" s="18"/>
    </row>
    <row r="5750" spans="2:2">
      <c r="B5750" s="18"/>
    </row>
    <row r="5751" spans="2:2">
      <c r="B5751" s="18"/>
    </row>
    <row r="5752" spans="2:2">
      <c r="B5752" s="18"/>
    </row>
    <row r="5753" spans="2:2">
      <c r="B5753" s="18"/>
    </row>
    <row r="5754" spans="2:2">
      <c r="B5754" s="18"/>
    </row>
    <row r="5755" spans="2:2">
      <c r="B5755" s="18"/>
    </row>
    <row r="5756" spans="2:2">
      <c r="B5756" s="18"/>
    </row>
    <row r="5757" spans="2:2">
      <c r="B5757" s="18"/>
    </row>
    <row r="5758" spans="2:2">
      <c r="B5758" s="18"/>
    </row>
    <row r="5759" spans="2:2">
      <c r="B5759" s="18"/>
    </row>
    <row r="5760" spans="2:2">
      <c r="B5760" s="18"/>
    </row>
    <row r="5761" spans="2:2">
      <c r="B5761" s="18"/>
    </row>
    <row r="5762" spans="2:2">
      <c r="B5762" s="18"/>
    </row>
    <row r="5763" spans="2:2">
      <c r="B5763" s="18"/>
    </row>
    <row r="5764" spans="2:2">
      <c r="B5764" s="18"/>
    </row>
    <row r="5765" spans="2:2">
      <c r="B5765" s="18"/>
    </row>
    <row r="5766" spans="2:2">
      <c r="B5766" s="18"/>
    </row>
    <row r="5767" spans="2:2">
      <c r="B5767" s="18"/>
    </row>
    <row r="5768" spans="2:2">
      <c r="B5768" s="18"/>
    </row>
    <row r="5769" spans="2:2">
      <c r="B5769" s="18"/>
    </row>
    <row r="5770" spans="2:2">
      <c r="B5770" s="18"/>
    </row>
    <row r="5771" spans="2:2">
      <c r="B5771" s="18"/>
    </row>
    <row r="5772" spans="2:2">
      <c r="B5772" s="18"/>
    </row>
    <row r="5773" spans="2:2">
      <c r="B5773" s="18"/>
    </row>
    <row r="5774" spans="2:2">
      <c r="B5774" s="18"/>
    </row>
    <row r="5775" spans="2:2">
      <c r="B5775" s="18"/>
    </row>
    <row r="5776" spans="2:2">
      <c r="B5776" s="18"/>
    </row>
    <row r="5777" spans="2:2">
      <c r="B5777" s="18"/>
    </row>
    <row r="5778" spans="2:2">
      <c r="B5778" s="18"/>
    </row>
    <row r="5779" spans="2:2">
      <c r="B5779" s="18"/>
    </row>
    <row r="5780" spans="2:2">
      <c r="B5780" s="18"/>
    </row>
    <row r="5781" spans="2:2">
      <c r="B5781" s="18"/>
    </row>
    <row r="5782" spans="2:2">
      <c r="B5782" s="18"/>
    </row>
    <row r="5783" spans="2:2">
      <c r="B5783" s="18"/>
    </row>
    <row r="5784" spans="2:2">
      <c r="B5784" s="18"/>
    </row>
    <row r="5785" spans="2:2">
      <c r="B5785" s="18"/>
    </row>
    <row r="5786" spans="2:2">
      <c r="B5786" s="18"/>
    </row>
    <row r="5787" spans="2:2">
      <c r="B5787" s="18"/>
    </row>
    <row r="5788" spans="2:2">
      <c r="B5788" s="18"/>
    </row>
    <row r="5789" spans="2:2">
      <c r="B5789" s="18"/>
    </row>
    <row r="5790" spans="2:2">
      <c r="B5790" s="18"/>
    </row>
    <row r="5791" spans="2:2">
      <c r="B5791" s="18"/>
    </row>
    <row r="5792" spans="2:2">
      <c r="B5792" s="18"/>
    </row>
    <row r="5793" spans="2:2">
      <c r="B5793" s="18"/>
    </row>
    <row r="5794" spans="2:2">
      <c r="B5794" s="18"/>
    </row>
    <row r="5795" spans="2:2">
      <c r="B5795" s="18"/>
    </row>
    <row r="5796" spans="2:2">
      <c r="B5796" s="18"/>
    </row>
    <row r="5797" spans="2:2">
      <c r="B5797" s="18"/>
    </row>
    <row r="5798" spans="2:2">
      <c r="B5798" s="18"/>
    </row>
    <row r="5799" spans="2:2">
      <c r="B5799" s="18"/>
    </row>
    <row r="5800" spans="2:2">
      <c r="B5800" s="18"/>
    </row>
    <row r="5801" spans="2:2">
      <c r="B5801" s="18"/>
    </row>
    <row r="5802" spans="2:2">
      <c r="B5802" s="18"/>
    </row>
    <row r="5803" spans="2:2">
      <c r="B5803" s="18"/>
    </row>
    <row r="5804" spans="2:2">
      <c r="B5804" s="18"/>
    </row>
    <row r="5805" spans="2:2">
      <c r="B5805" s="18"/>
    </row>
    <row r="5806" spans="2:2">
      <c r="B5806" s="18"/>
    </row>
    <row r="5807" spans="2:2">
      <c r="B5807" s="18"/>
    </row>
    <row r="5808" spans="2:2">
      <c r="B5808" s="18"/>
    </row>
    <row r="5809" spans="2:2">
      <c r="B5809" s="18"/>
    </row>
    <row r="5810" spans="2:2">
      <c r="B5810" s="18"/>
    </row>
    <row r="5811" spans="2:2">
      <c r="B5811" s="18"/>
    </row>
    <row r="5812" spans="2:2">
      <c r="B5812" s="18"/>
    </row>
    <row r="5813" spans="2:2">
      <c r="B5813" s="18"/>
    </row>
    <row r="5814" spans="2:2">
      <c r="B5814" s="18"/>
    </row>
    <row r="5815" spans="2:2">
      <c r="B5815" s="18"/>
    </row>
    <row r="5816" spans="2:2">
      <c r="B5816" s="18"/>
    </row>
    <row r="5817" spans="2:2">
      <c r="B5817" s="18"/>
    </row>
    <row r="5818" spans="2:2">
      <c r="B5818" s="18"/>
    </row>
    <row r="5819" spans="2:2">
      <c r="B5819" s="18"/>
    </row>
    <row r="5820" spans="2:2">
      <c r="B5820" s="18"/>
    </row>
    <row r="5821" spans="2:2">
      <c r="B5821" s="18"/>
    </row>
    <row r="5822" spans="2:2">
      <c r="B5822" s="18"/>
    </row>
    <row r="5823" spans="2:2">
      <c r="B5823" s="18"/>
    </row>
    <row r="5824" spans="2:2">
      <c r="B5824" s="18"/>
    </row>
    <row r="5825" spans="2:2">
      <c r="B5825" s="18"/>
    </row>
    <row r="5826" spans="2:2">
      <c r="B5826" s="18"/>
    </row>
    <row r="5827" spans="2:2">
      <c r="B5827" s="18"/>
    </row>
    <row r="5828" spans="2:2">
      <c r="B5828" s="18"/>
    </row>
    <row r="5829" spans="2:2">
      <c r="B5829" s="18"/>
    </row>
    <row r="5830" spans="2:2">
      <c r="B5830" s="18"/>
    </row>
    <row r="5831" spans="2:2">
      <c r="B5831" s="18"/>
    </row>
    <row r="5832" spans="2:2">
      <c r="B5832" s="18"/>
    </row>
    <row r="5833" spans="2:2">
      <c r="B5833" s="18"/>
    </row>
    <row r="5834" spans="2:2">
      <c r="B5834" s="18"/>
    </row>
    <row r="5835" spans="2:2">
      <c r="B5835" s="18"/>
    </row>
    <row r="5836" spans="2:2">
      <c r="B5836" s="18"/>
    </row>
    <row r="5837" spans="2:2">
      <c r="B5837" s="18"/>
    </row>
    <row r="5838" spans="2:2">
      <c r="B5838" s="18"/>
    </row>
    <row r="5839" spans="2:2">
      <c r="B5839" s="18"/>
    </row>
    <row r="5840" spans="2:2">
      <c r="B5840" s="18"/>
    </row>
    <row r="5841" spans="2:2">
      <c r="B5841" s="18"/>
    </row>
    <row r="5842" spans="2:2">
      <c r="B5842" s="18"/>
    </row>
    <row r="5843" spans="2:2">
      <c r="B5843" s="18"/>
    </row>
    <row r="5844" spans="2:2">
      <c r="B5844" s="18"/>
    </row>
    <row r="5845" spans="2:2">
      <c r="B5845" s="18"/>
    </row>
    <row r="5846" spans="2:2">
      <c r="B5846" s="18"/>
    </row>
    <row r="5847" spans="2:2">
      <c r="B5847" s="18"/>
    </row>
    <row r="5848" spans="2:2">
      <c r="B5848" s="18"/>
    </row>
    <row r="5849" spans="2:2">
      <c r="B5849" s="18"/>
    </row>
    <row r="5850" spans="2:2">
      <c r="B5850" s="18"/>
    </row>
    <row r="5851" spans="2:2">
      <c r="B5851" s="18"/>
    </row>
    <row r="5852" spans="2:2">
      <c r="B5852" s="18"/>
    </row>
    <row r="5853" spans="2:2">
      <c r="B5853" s="18"/>
    </row>
    <row r="5854" spans="2:2">
      <c r="B5854" s="18"/>
    </row>
    <row r="5855" spans="2:2">
      <c r="B5855" s="18"/>
    </row>
    <row r="5856" spans="2:2">
      <c r="B5856" s="18"/>
    </row>
    <row r="5857" spans="2:2">
      <c r="B5857" s="18"/>
    </row>
    <row r="5858" spans="2:2">
      <c r="B5858" s="18"/>
    </row>
    <row r="5859" spans="2:2">
      <c r="B5859" s="18"/>
    </row>
    <row r="5860" spans="2:2">
      <c r="B5860" s="18"/>
    </row>
    <row r="5861" spans="2:2">
      <c r="B5861" s="18"/>
    </row>
    <row r="5862" spans="2:2">
      <c r="B5862" s="18"/>
    </row>
    <row r="5863" spans="2:2">
      <c r="B5863" s="18"/>
    </row>
    <row r="5864" spans="2:2">
      <c r="B5864" s="18"/>
    </row>
    <row r="5865" spans="2:2">
      <c r="B5865" s="18"/>
    </row>
    <row r="5866" spans="2:2">
      <c r="B5866" s="18"/>
    </row>
    <row r="5867" spans="2:2">
      <c r="B5867" s="18"/>
    </row>
    <row r="5868" spans="2:2">
      <c r="B5868" s="18"/>
    </row>
    <row r="5869" spans="2:2">
      <c r="B5869" s="18"/>
    </row>
    <row r="5870" spans="2:2">
      <c r="B5870" s="18"/>
    </row>
    <row r="5871" spans="2:2">
      <c r="B5871" s="18"/>
    </row>
    <row r="5872" spans="2:2">
      <c r="B5872" s="18"/>
    </row>
    <row r="5873" spans="2:2">
      <c r="B5873" s="18"/>
    </row>
    <row r="5874" spans="2:2">
      <c r="B5874" s="18"/>
    </row>
    <row r="5875" spans="2:2">
      <c r="B5875" s="18"/>
    </row>
    <row r="5876" spans="2:2">
      <c r="B5876" s="18"/>
    </row>
    <row r="5877" spans="2:2">
      <c r="B5877" s="18"/>
    </row>
    <row r="5878" spans="2:2">
      <c r="B5878" s="18"/>
    </row>
    <row r="5879" spans="2:2">
      <c r="B5879" s="18"/>
    </row>
    <row r="5880" spans="2:2">
      <c r="B5880" s="18"/>
    </row>
    <row r="5881" spans="2:2">
      <c r="B5881" s="18"/>
    </row>
    <row r="5882" spans="2:2">
      <c r="B5882" s="18"/>
    </row>
    <row r="5883" spans="2:2">
      <c r="B5883" s="18"/>
    </row>
    <row r="5884" spans="2:2">
      <c r="B5884" s="18"/>
    </row>
    <row r="5885" spans="2:2">
      <c r="B5885" s="18"/>
    </row>
    <row r="5886" spans="2:2">
      <c r="B5886" s="18"/>
    </row>
    <row r="5887" spans="2:2">
      <c r="B5887" s="18"/>
    </row>
    <row r="5888" spans="2:2">
      <c r="B5888" s="18"/>
    </row>
    <row r="5889" spans="2:2">
      <c r="B5889" s="18"/>
    </row>
    <row r="5890" spans="2:2">
      <c r="B5890" s="18"/>
    </row>
    <row r="5891" spans="2:2">
      <c r="B5891" s="18"/>
    </row>
    <row r="5892" spans="2:2">
      <c r="B5892" s="18"/>
    </row>
    <row r="5893" spans="2:2">
      <c r="B5893" s="18"/>
    </row>
    <row r="5894" spans="2:2">
      <c r="B5894" s="18"/>
    </row>
    <row r="5895" spans="2:2">
      <c r="B5895" s="18"/>
    </row>
    <row r="5896" spans="2:2">
      <c r="B5896" s="18"/>
    </row>
    <row r="5897" spans="2:2">
      <c r="B5897" s="18"/>
    </row>
    <row r="5898" spans="2:2">
      <c r="B5898" s="18"/>
    </row>
    <row r="5899" spans="2:2">
      <c r="B5899" s="18"/>
    </row>
    <row r="5900" spans="2:2">
      <c r="B5900" s="18"/>
    </row>
    <row r="5901" spans="2:2">
      <c r="B5901" s="18"/>
    </row>
    <row r="5902" spans="2:2">
      <c r="B5902" s="18"/>
    </row>
    <row r="5903" spans="2:2">
      <c r="B5903" s="18"/>
    </row>
    <row r="5904" spans="2:2">
      <c r="B5904" s="18"/>
    </row>
    <row r="5905" spans="2:2">
      <c r="B5905" s="18"/>
    </row>
    <row r="5906" spans="2:2">
      <c r="B5906" s="18"/>
    </row>
    <row r="5907" spans="2:2">
      <c r="B5907" s="18"/>
    </row>
    <row r="5908" spans="2:2">
      <c r="B5908" s="18"/>
    </row>
    <row r="5909" spans="2:2">
      <c r="B5909" s="18"/>
    </row>
    <row r="5910" spans="2:2">
      <c r="B5910" s="18"/>
    </row>
    <row r="5911" spans="2:2">
      <c r="B5911" s="18"/>
    </row>
    <row r="5912" spans="2:2">
      <c r="B5912" s="18"/>
    </row>
    <row r="5913" spans="2:2">
      <c r="B5913" s="18"/>
    </row>
    <row r="5914" spans="2:2">
      <c r="B5914" s="18"/>
    </row>
    <row r="5915" spans="2:2">
      <c r="B5915" s="18"/>
    </row>
    <row r="5916" spans="2:2">
      <c r="B5916" s="18"/>
    </row>
    <row r="5917" spans="2:2">
      <c r="B5917" s="18"/>
    </row>
    <row r="5918" spans="2:2">
      <c r="B5918" s="18"/>
    </row>
    <row r="5919" spans="2:2">
      <c r="B5919" s="18"/>
    </row>
    <row r="5920" spans="2:2">
      <c r="B5920" s="18"/>
    </row>
    <row r="5921" spans="2:2">
      <c r="B5921" s="18"/>
    </row>
    <row r="5922" spans="2:2">
      <c r="B5922" s="18"/>
    </row>
    <row r="5923" spans="2:2">
      <c r="B5923" s="18"/>
    </row>
    <row r="5924" spans="2:2">
      <c r="B5924" s="18"/>
    </row>
    <row r="5925" spans="2:2">
      <c r="B5925" s="18"/>
    </row>
    <row r="5926" spans="2:2">
      <c r="B5926" s="18"/>
    </row>
    <row r="5927" spans="2:2">
      <c r="B5927" s="18"/>
    </row>
    <row r="5928" spans="2:2">
      <c r="B5928" s="18"/>
    </row>
    <row r="5929" spans="2:2">
      <c r="B5929" s="18"/>
    </row>
    <row r="5930" spans="2:2">
      <c r="B5930" s="18"/>
    </row>
    <row r="5931" spans="2:2">
      <c r="B5931" s="18"/>
    </row>
    <row r="5932" spans="2:2">
      <c r="B5932" s="18"/>
    </row>
    <row r="5933" spans="2:2">
      <c r="B5933" s="18"/>
    </row>
    <row r="5934" spans="2:2">
      <c r="B5934" s="18"/>
    </row>
    <row r="5935" spans="2:2">
      <c r="B5935" s="18"/>
    </row>
    <row r="5936" spans="2:2">
      <c r="B5936" s="18"/>
    </row>
    <row r="5937" spans="2:2">
      <c r="B5937" s="18"/>
    </row>
    <row r="5938" spans="2:2">
      <c r="B5938" s="18"/>
    </row>
    <row r="5939" spans="2:2">
      <c r="B5939" s="18"/>
    </row>
    <row r="5940" spans="2:2">
      <c r="B5940" s="18"/>
    </row>
    <row r="5941" spans="2:2">
      <c r="B5941" s="18"/>
    </row>
    <row r="5942" spans="2:2">
      <c r="B5942" s="18"/>
    </row>
    <row r="5943" spans="2:2">
      <c r="B5943" s="18"/>
    </row>
    <row r="5944" spans="2:2">
      <c r="B5944" s="18"/>
    </row>
    <row r="5945" spans="2:2">
      <c r="B5945" s="18"/>
    </row>
    <row r="5946" spans="2:2">
      <c r="B5946" s="18"/>
    </row>
    <row r="5947" spans="2:2">
      <c r="B5947" s="18"/>
    </row>
    <row r="5948" spans="2:2">
      <c r="B5948" s="18"/>
    </row>
    <row r="5949" spans="2:2">
      <c r="B5949" s="18"/>
    </row>
    <row r="5950" spans="2:2">
      <c r="B5950" s="18"/>
    </row>
    <row r="5951" spans="2:2">
      <c r="B5951" s="18"/>
    </row>
    <row r="5952" spans="2:2">
      <c r="B5952" s="18"/>
    </row>
    <row r="5953" spans="2:2">
      <c r="B5953" s="18"/>
    </row>
    <row r="5954" spans="2:2">
      <c r="B5954" s="18"/>
    </row>
    <row r="5955" spans="2:2">
      <c r="B5955" s="18"/>
    </row>
    <row r="5956" spans="2:2">
      <c r="B5956" s="18"/>
    </row>
    <row r="5957" spans="2:2">
      <c r="B5957" s="18"/>
    </row>
    <row r="5958" spans="2:2">
      <c r="B5958" s="18"/>
    </row>
    <row r="5959" spans="2:2">
      <c r="B5959" s="18"/>
    </row>
    <row r="5960" spans="2:2">
      <c r="B5960" s="18"/>
    </row>
    <row r="5961" spans="2:2">
      <c r="B5961" s="18"/>
    </row>
    <row r="5962" spans="2:2">
      <c r="B5962" s="18"/>
    </row>
    <row r="5963" spans="2:2">
      <c r="B5963" s="18"/>
    </row>
    <row r="5964" spans="2:2">
      <c r="B5964" s="18"/>
    </row>
    <row r="5965" spans="2:2">
      <c r="B5965" s="18"/>
    </row>
    <row r="5966" spans="2:2">
      <c r="B5966" s="18"/>
    </row>
    <row r="5967" spans="2:2">
      <c r="B5967" s="18"/>
    </row>
    <row r="5968" spans="2:2">
      <c r="B5968" s="18"/>
    </row>
    <row r="5969" spans="2:2">
      <c r="B5969" s="18"/>
    </row>
    <row r="5970" spans="2:2">
      <c r="B5970" s="18"/>
    </row>
    <row r="5971" spans="2:2">
      <c r="B5971" s="18"/>
    </row>
    <row r="5972" spans="2:2">
      <c r="B5972" s="18"/>
    </row>
    <row r="5973" spans="2:2">
      <c r="B5973" s="18"/>
    </row>
    <row r="5974" spans="2:2">
      <c r="B5974" s="18"/>
    </row>
    <row r="5975" spans="2:2">
      <c r="B5975" s="18"/>
    </row>
    <row r="5976" spans="2:2">
      <c r="B5976" s="18"/>
    </row>
    <row r="5977" spans="2:2">
      <c r="B5977" s="18"/>
    </row>
    <row r="5978" spans="2:2">
      <c r="B5978" s="18"/>
    </row>
    <row r="5979" spans="2:2">
      <c r="B5979" s="18"/>
    </row>
    <row r="5980" spans="2:2">
      <c r="B5980" s="18"/>
    </row>
    <row r="5981" spans="2:2">
      <c r="B5981" s="18"/>
    </row>
    <row r="5982" spans="2:2">
      <c r="B5982" s="18"/>
    </row>
    <row r="5983" spans="2:2">
      <c r="B5983" s="18"/>
    </row>
    <row r="5984" spans="2:2">
      <c r="B5984" s="18"/>
    </row>
    <row r="5985" spans="2:2">
      <c r="B5985" s="18"/>
    </row>
    <row r="5986" spans="2:2">
      <c r="B5986" s="18"/>
    </row>
    <row r="5987" spans="2:2">
      <c r="B5987" s="18"/>
    </row>
    <row r="5988" spans="2:2">
      <c r="B5988" s="18"/>
    </row>
    <row r="5989" spans="2:2">
      <c r="B5989" s="18"/>
    </row>
    <row r="5990" spans="2:2">
      <c r="B5990" s="18"/>
    </row>
    <row r="5991" spans="2:2">
      <c r="B5991" s="18"/>
    </row>
    <row r="5992" spans="2:2">
      <c r="B5992" s="18"/>
    </row>
    <row r="5993" spans="2:2">
      <c r="B5993" s="18"/>
    </row>
    <row r="5994" spans="2:2">
      <c r="B5994" s="18"/>
    </row>
    <row r="5995" spans="2:2">
      <c r="B5995" s="18"/>
    </row>
    <row r="5996" spans="2:2">
      <c r="B5996" s="18"/>
    </row>
    <row r="5997" spans="2:2">
      <c r="B5997" s="18"/>
    </row>
    <row r="5998" spans="2:2">
      <c r="B5998" s="18"/>
    </row>
    <row r="5999" spans="2:2">
      <c r="B5999" s="18"/>
    </row>
    <row r="6000" spans="2:2">
      <c r="B6000" s="18"/>
    </row>
    <row r="6001" spans="2:2">
      <c r="B6001" s="18"/>
    </row>
    <row r="6002" spans="2:2">
      <c r="B6002" s="18"/>
    </row>
    <row r="6003" spans="2:2">
      <c r="B6003" s="18"/>
    </row>
    <row r="6004" spans="2:2">
      <c r="B6004" s="18"/>
    </row>
    <row r="6005" spans="2:2">
      <c r="B6005" s="18"/>
    </row>
    <row r="6006" spans="2:2">
      <c r="B6006" s="18"/>
    </row>
    <row r="6007" spans="2:2">
      <c r="B6007" s="18"/>
    </row>
    <row r="6008" spans="2:2">
      <c r="B6008" s="18"/>
    </row>
    <row r="6009" spans="2:2">
      <c r="B6009" s="18"/>
    </row>
    <row r="6010" spans="2:2">
      <c r="B6010" s="18"/>
    </row>
    <row r="6011" spans="2:2">
      <c r="B6011" s="18"/>
    </row>
    <row r="6012" spans="2:2">
      <c r="B6012" s="18"/>
    </row>
    <row r="6013" spans="2:2">
      <c r="B6013" s="18"/>
    </row>
    <row r="6014" spans="2:2">
      <c r="B6014" s="18"/>
    </row>
    <row r="6015" spans="2:2">
      <c r="B6015" s="18"/>
    </row>
    <row r="6016" spans="2:2">
      <c r="B6016" s="18"/>
    </row>
    <row r="6017" spans="2:2">
      <c r="B6017" s="18"/>
    </row>
    <row r="6018" spans="2:2">
      <c r="B6018" s="18"/>
    </row>
    <row r="6019" spans="2:2">
      <c r="B6019" s="18"/>
    </row>
    <row r="6020" spans="2:2">
      <c r="B6020" s="18"/>
    </row>
    <row r="6021" spans="2:2">
      <c r="B6021" s="18"/>
    </row>
    <row r="6022" spans="2:2">
      <c r="B6022" s="18"/>
    </row>
    <row r="6023" spans="2:2">
      <c r="B6023" s="18"/>
    </row>
    <row r="6024" spans="2:2">
      <c r="B6024" s="18"/>
    </row>
    <row r="6025" spans="2:2">
      <c r="B6025" s="18"/>
    </row>
    <row r="6026" spans="2:2">
      <c r="B6026" s="18"/>
    </row>
    <row r="6027" spans="2:2">
      <c r="B6027" s="18"/>
    </row>
    <row r="6028" spans="2:2">
      <c r="B6028" s="18"/>
    </row>
    <row r="6029" spans="2:2">
      <c r="B6029" s="18"/>
    </row>
    <row r="6030" spans="2:2">
      <c r="B6030" s="18"/>
    </row>
    <row r="6031" spans="2:2">
      <c r="B6031" s="18"/>
    </row>
    <row r="6032" spans="2:2">
      <c r="B6032" s="18"/>
    </row>
    <row r="6033" spans="2:2">
      <c r="B6033" s="18"/>
    </row>
    <row r="6034" spans="2:2">
      <c r="B6034" s="18"/>
    </row>
    <row r="6035" spans="2:2">
      <c r="B6035" s="18"/>
    </row>
    <row r="6036" spans="2:2">
      <c r="B6036" s="18"/>
    </row>
    <row r="6037" spans="2:2">
      <c r="B6037" s="18"/>
    </row>
    <row r="6038" spans="2:2">
      <c r="B6038" s="18"/>
    </row>
    <row r="6039" spans="2:2">
      <c r="B6039" s="18"/>
    </row>
    <row r="6040" spans="2:2">
      <c r="B6040" s="18"/>
    </row>
    <row r="6041" spans="2:2">
      <c r="B6041" s="18"/>
    </row>
    <row r="6042" spans="2:2">
      <c r="B6042" s="18"/>
    </row>
    <row r="6043" spans="2:2">
      <c r="B6043" s="18"/>
    </row>
    <row r="6044" spans="2:2">
      <c r="B6044" s="18"/>
    </row>
    <row r="6045" spans="2:2">
      <c r="B6045" s="18"/>
    </row>
    <row r="6046" spans="2:2">
      <c r="B6046" s="18"/>
    </row>
    <row r="6047" spans="2:2">
      <c r="B6047" s="18"/>
    </row>
    <row r="6048" spans="2:2">
      <c r="B6048" s="18"/>
    </row>
    <row r="6049" spans="2:2">
      <c r="B6049" s="18"/>
    </row>
    <row r="6050" spans="2:2">
      <c r="B6050" s="18"/>
    </row>
    <row r="6051" spans="2:2">
      <c r="B6051" s="18"/>
    </row>
    <row r="6052" spans="2:2">
      <c r="B6052" s="18"/>
    </row>
    <row r="6053" spans="2:2">
      <c r="B6053" s="18"/>
    </row>
    <row r="6054" spans="2:2">
      <c r="B6054" s="18"/>
    </row>
    <row r="6055" spans="2:2">
      <c r="B6055" s="18"/>
    </row>
    <row r="6056" spans="2:2">
      <c r="B6056" s="18"/>
    </row>
    <row r="6057" spans="2:2">
      <c r="B6057" s="18"/>
    </row>
    <row r="6058" spans="2:2">
      <c r="B6058" s="18"/>
    </row>
    <row r="6059" spans="2:2">
      <c r="B6059" s="18"/>
    </row>
    <row r="6060" spans="2:2">
      <c r="B6060" s="18"/>
    </row>
    <row r="6061" spans="2:2">
      <c r="B6061" s="18"/>
    </row>
    <row r="6062" spans="2:2">
      <c r="B6062" s="18"/>
    </row>
    <row r="6063" spans="2:2">
      <c r="B6063" s="18"/>
    </row>
    <row r="6064" spans="2:2">
      <c r="B6064" s="18"/>
    </row>
    <row r="6065" spans="2:2">
      <c r="B6065" s="18"/>
    </row>
    <row r="6066" spans="2:2">
      <c r="B6066" s="18"/>
    </row>
    <row r="6067" spans="2:2">
      <c r="B6067" s="18"/>
    </row>
    <row r="6068" spans="2:2">
      <c r="B6068" s="18"/>
    </row>
    <row r="6069" spans="2:2">
      <c r="B6069" s="18"/>
    </row>
    <row r="6070" spans="2:2">
      <c r="B6070" s="18"/>
    </row>
    <row r="6071" spans="2:2">
      <c r="B6071" s="18"/>
    </row>
    <row r="6072" spans="2:2">
      <c r="B6072" s="18"/>
    </row>
    <row r="6073" spans="2:2">
      <c r="B6073" s="18"/>
    </row>
    <row r="6074" spans="2:2">
      <c r="B6074" s="18"/>
    </row>
    <row r="6075" spans="2:2">
      <c r="B6075" s="18"/>
    </row>
    <row r="6076" spans="2:2">
      <c r="B6076" s="18"/>
    </row>
    <row r="6077" spans="2:2">
      <c r="B6077" s="18"/>
    </row>
    <row r="6078" spans="2:2">
      <c r="B6078" s="18"/>
    </row>
    <row r="6079" spans="2:2">
      <c r="B6079" s="18"/>
    </row>
    <row r="6080" spans="2:2">
      <c r="B6080" s="18"/>
    </row>
    <row r="6081" spans="2:2">
      <c r="B6081" s="18"/>
    </row>
    <row r="6082" spans="2:2">
      <c r="B6082" s="18"/>
    </row>
    <row r="6083" spans="2:2">
      <c r="B6083" s="18"/>
    </row>
    <row r="6084" spans="2:2">
      <c r="B6084" s="18"/>
    </row>
    <row r="6085" spans="2:2">
      <c r="B6085" s="18"/>
    </row>
    <row r="6086" spans="2:2">
      <c r="B6086" s="18"/>
    </row>
    <row r="6087" spans="2:2">
      <c r="B6087" s="18"/>
    </row>
    <row r="6088" spans="2:2">
      <c r="B6088" s="18"/>
    </row>
    <row r="6089" spans="2:2">
      <c r="B6089" s="18"/>
    </row>
    <row r="6090" spans="2:2">
      <c r="B6090" s="18"/>
    </row>
    <row r="6091" spans="2:2">
      <c r="B6091" s="18"/>
    </row>
    <row r="6092" spans="2:2">
      <c r="B6092" s="18"/>
    </row>
    <row r="6093" spans="2:2">
      <c r="B6093" s="18"/>
    </row>
    <row r="6094" spans="2:2">
      <c r="B6094" s="18"/>
    </row>
    <row r="6095" spans="2:2">
      <c r="B6095" s="18"/>
    </row>
    <row r="6096" spans="2:2">
      <c r="B6096" s="18"/>
    </row>
    <row r="6097" spans="2:2">
      <c r="B6097" s="18"/>
    </row>
    <row r="6098" spans="2:2">
      <c r="B6098" s="18"/>
    </row>
    <row r="6099" spans="2:2">
      <c r="B6099" s="18"/>
    </row>
    <row r="6100" spans="2:2">
      <c r="B6100" s="18"/>
    </row>
    <row r="6101" spans="2:2">
      <c r="B6101" s="18"/>
    </row>
    <row r="6102" spans="2:2">
      <c r="B6102" s="18"/>
    </row>
    <row r="6103" spans="2:2">
      <c r="B6103" s="18"/>
    </row>
    <row r="6104" spans="2:2">
      <c r="B6104" s="18"/>
    </row>
    <row r="6105" spans="2:2">
      <c r="B6105" s="18"/>
    </row>
    <row r="6106" spans="2:2">
      <c r="B6106" s="18"/>
    </row>
    <row r="6107" spans="2:2">
      <c r="B6107" s="18"/>
    </row>
    <row r="6108" spans="2:2">
      <c r="B6108" s="18"/>
    </row>
    <row r="6109" spans="2:2">
      <c r="B6109" s="18"/>
    </row>
    <row r="6110" spans="2:2">
      <c r="B6110" s="18"/>
    </row>
    <row r="6111" spans="2:2">
      <c r="B6111" s="18"/>
    </row>
    <row r="6112" spans="2:2">
      <c r="B6112" s="18"/>
    </row>
    <row r="6113" spans="2:2">
      <c r="B6113" s="18"/>
    </row>
    <row r="6114" spans="2:2">
      <c r="B6114" s="18"/>
    </row>
    <row r="6115" spans="2:2">
      <c r="B6115" s="18"/>
    </row>
    <row r="6116" spans="2:2">
      <c r="B6116" s="18"/>
    </row>
    <row r="6117" spans="2:2">
      <c r="B6117" s="18"/>
    </row>
    <row r="6118" spans="2:2">
      <c r="B6118" s="18"/>
    </row>
    <row r="6119" spans="2:2">
      <c r="B6119" s="18"/>
    </row>
    <row r="6120" spans="2:2">
      <c r="B6120" s="18"/>
    </row>
    <row r="6121" spans="2:2">
      <c r="B6121" s="18"/>
    </row>
    <row r="6122" spans="2:2">
      <c r="B6122" s="18"/>
    </row>
    <row r="6123" spans="2:2">
      <c r="B6123" s="18"/>
    </row>
    <row r="6124" spans="2:2">
      <c r="B6124" s="18"/>
    </row>
    <row r="6125" spans="2:2">
      <c r="B6125" s="18"/>
    </row>
    <row r="6126" spans="2:2">
      <c r="B6126" s="18"/>
    </row>
    <row r="6127" spans="2:2">
      <c r="B6127" s="18"/>
    </row>
    <row r="6128" spans="2:2">
      <c r="B6128" s="18"/>
    </row>
    <row r="6129" spans="2:2">
      <c r="B6129" s="18"/>
    </row>
    <row r="6130" spans="2:2">
      <c r="B6130" s="18"/>
    </row>
    <row r="6131" spans="2:2">
      <c r="B6131" s="18"/>
    </row>
    <row r="6132" spans="2:2">
      <c r="B6132" s="18"/>
    </row>
    <row r="6133" spans="2:2">
      <c r="B6133" s="18"/>
    </row>
    <row r="6134" spans="2:2">
      <c r="B6134" s="18"/>
    </row>
    <row r="6135" spans="2:2">
      <c r="B6135" s="18"/>
    </row>
    <row r="6136" spans="2:2">
      <c r="B6136" s="18"/>
    </row>
    <row r="6137" spans="2:2">
      <c r="B6137" s="18"/>
    </row>
    <row r="6138" spans="2:2">
      <c r="B6138" s="18"/>
    </row>
    <row r="6139" spans="2:2">
      <c r="B6139" s="18"/>
    </row>
    <row r="6140" spans="2:2">
      <c r="B6140" s="18"/>
    </row>
    <row r="6141" spans="2:2">
      <c r="B6141" s="18"/>
    </row>
    <row r="6142" spans="2:2">
      <c r="B6142" s="18"/>
    </row>
    <row r="6143" spans="2:2">
      <c r="B6143" s="18"/>
    </row>
    <row r="6144" spans="2:2">
      <c r="B6144" s="18"/>
    </row>
    <row r="6145" spans="2:2">
      <c r="B6145" s="18"/>
    </row>
    <row r="6146" spans="2:2">
      <c r="B6146" s="18"/>
    </row>
    <row r="6147" spans="2:2">
      <c r="B6147" s="18"/>
    </row>
    <row r="6148" spans="2:2">
      <c r="B6148" s="18"/>
    </row>
    <row r="6149" spans="2:2">
      <c r="B6149" s="18"/>
    </row>
    <row r="6150" spans="2:2">
      <c r="B6150" s="18"/>
    </row>
    <row r="6151" spans="2:2">
      <c r="B6151" s="18"/>
    </row>
    <row r="6152" spans="2:2">
      <c r="B6152" s="18"/>
    </row>
    <row r="6153" spans="2:2">
      <c r="B6153" s="18"/>
    </row>
    <row r="6154" spans="2:2">
      <c r="B6154" s="18"/>
    </row>
    <row r="6155" spans="2:2">
      <c r="B6155" s="18"/>
    </row>
    <row r="6156" spans="2:2">
      <c r="B6156" s="18"/>
    </row>
    <row r="6157" spans="2:2">
      <c r="B6157" s="18"/>
    </row>
    <row r="6158" spans="2:2">
      <c r="B6158" s="18"/>
    </row>
    <row r="6159" spans="2:2">
      <c r="B6159" s="18"/>
    </row>
    <row r="6160" spans="2:2">
      <c r="B6160" s="18"/>
    </row>
    <row r="6161" spans="2:2">
      <c r="B6161" s="18"/>
    </row>
    <row r="6162" spans="2:2">
      <c r="B6162" s="18"/>
    </row>
    <row r="6163" spans="2:2">
      <c r="B6163" s="18"/>
    </row>
    <row r="6164" spans="2:2">
      <c r="B6164" s="18"/>
    </row>
    <row r="6165" spans="2:2">
      <c r="B6165" s="18"/>
    </row>
    <row r="6166" spans="2:2">
      <c r="B6166" s="18"/>
    </row>
    <row r="6167" spans="2:2">
      <c r="B6167" s="18"/>
    </row>
    <row r="6168" spans="2:2">
      <c r="B6168" s="18"/>
    </row>
    <row r="6169" spans="2:2">
      <c r="B6169" s="18"/>
    </row>
    <row r="6170" spans="2:2">
      <c r="B6170" s="18"/>
    </row>
    <row r="6171" spans="2:2">
      <c r="B6171" s="18"/>
    </row>
    <row r="6172" spans="2:2">
      <c r="B6172" s="18"/>
    </row>
    <row r="6173" spans="2:2">
      <c r="B6173" s="18"/>
    </row>
    <row r="6174" spans="2:2">
      <c r="B6174" s="18"/>
    </row>
    <row r="6175" spans="2:2">
      <c r="B6175" s="18"/>
    </row>
    <row r="6176" spans="2:2">
      <c r="B6176" s="18"/>
    </row>
    <row r="6177" spans="2:2">
      <c r="B6177" s="18"/>
    </row>
    <row r="6178" spans="2:2">
      <c r="B6178" s="18"/>
    </row>
    <row r="6179" spans="2:2">
      <c r="B6179" s="18"/>
    </row>
    <row r="6180" spans="2:2">
      <c r="B6180" s="18"/>
    </row>
    <row r="6181" spans="2:2">
      <c r="B6181" s="18"/>
    </row>
    <row r="6182" spans="2:2">
      <c r="B6182" s="18"/>
    </row>
    <row r="6183" spans="2:2">
      <c r="B6183" s="18"/>
    </row>
    <row r="6184" spans="2:2">
      <c r="B6184" s="18"/>
    </row>
    <row r="6185" spans="2:2">
      <c r="B6185" s="18"/>
    </row>
    <row r="6186" spans="2:2">
      <c r="B6186" s="18"/>
    </row>
    <row r="6187" spans="2:2">
      <c r="B6187" s="18"/>
    </row>
    <row r="6188" spans="2:2">
      <c r="B6188" s="18"/>
    </row>
    <row r="6189" spans="2:2">
      <c r="B6189" s="18"/>
    </row>
    <row r="6190" spans="2:2">
      <c r="B6190" s="18"/>
    </row>
    <row r="6191" spans="2:2">
      <c r="B6191" s="18"/>
    </row>
    <row r="6192" spans="2:2">
      <c r="B6192" s="18"/>
    </row>
    <row r="6193" spans="2:2">
      <c r="B6193" s="18"/>
    </row>
    <row r="6194" spans="2:2">
      <c r="B6194" s="18"/>
    </row>
    <row r="6195" spans="2:2">
      <c r="B6195" s="18"/>
    </row>
    <row r="6196" spans="2:2">
      <c r="B6196" s="18"/>
    </row>
    <row r="6197" spans="2:2">
      <c r="B6197" s="18"/>
    </row>
    <row r="6198" spans="2:2">
      <c r="B6198" s="18"/>
    </row>
    <row r="6199" spans="2:2">
      <c r="B6199" s="18"/>
    </row>
    <row r="6200" spans="2:2">
      <c r="B6200" s="18"/>
    </row>
    <row r="6201" spans="2:2">
      <c r="B6201" s="18"/>
    </row>
    <row r="6202" spans="2:2">
      <c r="B6202" s="18"/>
    </row>
    <row r="6203" spans="2:2">
      <c r="B6203" s="18"/>
    </row>
    <row r="6204" spans="2:2">
      <c r="B6204" s="18"/>
    </row>
    <row r="6205" spans="2:2">
      <c r="B6205" s="18"/>
    </row>
    <row r="6206" spans="2:2">
      <c r="B6206" s="18"/>
    </row>
    <row r="6207" spans="2:2">
      <c r="B6207" s="18"/>
    </row>
    <row r="6208" spans="2:2">
      <c r="B6208" s="18"/>
    </row>
    <row r="6209" spans="2:2">
      <c r="B6209" s="18"/>
    </row>
    <row r="6210" spans="2:2">
      <c r="B6210" s="18"/>
    </row>
    <row r="6211" spans="2:2">
      <c r="B6211" s="18"/>
    </row>
    <row r="6212" spans="2:2">
      <c r="B6212" s="18"/>
    </row>
    <row r="6213" spans="2:2">
      <c r="B6213" s="18"/>
    </row>
    <row r="6214" spans="2:2">
      <c r="B6214" s="18"/>
    </row>
    <row r="6215" spans="2:2">
      <c r="B6215" s="18"/>
    </row>
    <row r="6216" spans="2:2">
      <c r="B6216" s="18"/>
    </row>
    <row r="6217" spans="2:2">
      <c r="B6217" s="18"/>
    </row>
    <row r="6218" spans="2:2">
      <c r="B6218" s="18"/>
    </row>
    <row r="6219" spans="2:2">
      <c r="B6219" s="18"/>
    </row>
    <row r="6220" spans="2:2">
      <c r="B6220" s="18"/>
    </row>
    <row r="6221" spans="2:2">
      <c r="B6221" s="18"/>
    </row>
    <row r="6222" spans="2:2">
      <c r="B6222" s="18"/>
    </row>
    <row r="6223" spans="2:2">
      <c r="B6223" s="18"/>
    </row>
    <row r="6224" spans="2:2">
      <c r="B6224" s="18"/>
    </row>
    <row r="6225" spans="2:2">
      <c r="B6225" s="18"/>
    </row>
    <row r="6226" spans="2:2">
      <c r="B6226" s="18"/>
    </row>
    <row r="6227" spans="2:2">
      <c r="B6227" s="18"/>
    </row>
    <row r="6228" spans="2:2">
      <c r="B6228" s="18"/>
    </row>
    <row r="6229" spans="2:2">
      <c r="B6229" s="18"/>
    </row>
    <row r="6230" spans="2:2">
      <c r="B6230" s="18"/>
    </row>
    <row r="6231" spans="2:2">
      <c r="B6231" s="18"/>
    </row>
    <row r="6232" spans="2:2">
      <c r="B6232" s="18"/>
    </row>
    <row r="6233" spans="2:2">
      <c r="B6233" s="18"/>
    </row>
    <row r="6234" spans="2:2">
      <c r="B6234" s="18"/>
    </row>
    <row r="6235" spans="2:2">
      <c r="B6235" s="18"/>
    </row>
    <row r="6236" spans="2:2">
      <c r="B6236" s="18"/>
    </row>
    <row r="6237" spans="2:2">
      <c r="B6237" s="18"/>
    </row>
    <row r="6238" spans="2:2">
      <c r="B6238" s="18"/>
    </row>
    <row r="6239" spans="2:2">
      <c r="B6239" s="18"/>
    </row>
    <row r="6240" spans="2:2">
      <c r="B6240" s="18"/>
    </row>
    <row r="6241" spans="2:2">
      <c r="B6241" s="18"/>
    </row>
    <row r="6242" spans="2:2">
      <c r="B6242" s="18"/>
    </row>
    <row r="6243" spans="2:2">
      <c r="B6243" s="18"/>
    </row>
    <row r="6244" spans="2:2">
      <c r="B6244" s="18"/>
    </row>
    <row r="6245" spans="2:2">
      <c r="B6245" s="18"/>
    </row>
    <row r="6246" spans="2:2">
      <c r="B6246" s="18"/>
    </row>
    <row r="6247" spans="2:2">
      <c r="B6247" s="18"/>
    </row>
    <row r="6248" spans="2:2">
      <c r="B6248" s="18"/>
    </row>
    <row r="6249" spans="2:2">
      <c r="B6249" s="18"/>
    </row>
    <row r="6250" spans="2:2">
      <c r="B6250" s="18"/>
    </row>
    <row r="6251" spans="2:2">
      <c r="B6251" s="18"/>
    </row>
    <row r="6252" spans="2:2">
      <c r="B6252" s="18"/>
    </row>
    <row r="6253" spans="2:2">
      <c r="B6253" s="18"/>
    </row>
    <row r="6254" spans="2:2">
      <c r="B6254" s="18"/>
    </row>
    <row r="6255" spans="2:2">
      <c r="B6255" s="18"/>
    </row>
    <row r="6256" spans="2:2">
      <c r="B6256" s="18"/>
    </row>
    <row r="6257" spans="2:2">
      <c r="B6257" s="18"/>
    </row>
    <row r="6258" spans="2:2">
      <c r="B6258" s="18"/>
    </row>
    <row r="6259" spans="2:2">
      <c r="B6259" s="18"/>
    </row>
    <row r="6260" spans="2:2">
      <c r="B6260" s="18"/>
    </row>
    <row r="6261" spans="2:2">
      <c r="B6261" s="18"/>
    </row>
    <row r="6262" spans="2:2">
      <c r="B6262" s="18"/>
    </row>
    <row r="6263" spans="2:2">
      <c r="B6263" s="18"/>
    </row>
    <row r="6264" spans="2:2">
      <c r="B6264" s="18"/>
    </row>
    <row r="6265" spans="2:2">
      <c r="B6265" s="18"/>
    </row>
    <row r="6266" spans="2:2">
      <c r="B6266" s="18"/>
    </row>
    <row r="6267" spans="2:2">
      <c r="B6267" s="18"/>
    </row>
    <row r="6268" spans="2:2">
      <c r="B6268" s="18"/>
    </row>
    <row r="6269" spans="2:2">
      <c r="B6269" s="18"/>
    </row>
    <row r="6270" spans="2:2">
      <c r="B6270" s="18"/>
    </row>
    <row r="6271" spans="2:2">
      <c r="B6271" s="18"/>
    </row>
    <row r="6272" spans="2:2">
      <c r="B6272" s="18"/>
    </row>
    <row r="6273" spans="2:2">
      <c r="B6273" s="18"/>
    </row>
    <row r="6274" spans="2:2">
      <c r="B6274" s="18"/>
    </row>
    <row r="6275" spans="2:2">
      <c r="B6275" s="18"/>
    </row>
    <row r="6276" spans="2:2">
      <c r="B6276" s="18"/>
    </row>
    <row r="6277" spans="2:2">
      <c r="B6277" s="18"/>
    </row>
    <row r="6278" spans="2:2">
      <c r="B6278" s="18"/>
    </row>
    <row r="6279" spans="2:2">
      <c r="B6279" s="18"/>
    </row>
    <row r="6280" spans="2:2">
      <c r="B6280" s="18"/>
    </row>
    <row r="6281" spans="2:2">
      <c r="B6281" s="18"/>
    </row>
    <row r="6282" spans="2:2">
      <c r="B6282" s="18"/>
    </row>
    <row r="6283" spans="2:2">
      <c r="B6283" s="18"/>
    </row>
    <row r="6284" spans="2:2">
      <c r="B6284" s="18"/>
    </row>
    <row r="6285" spans="2:2">
      <c r="B6285" s="18"/>
    </row>
    <row r="6286" spans="2:2">
      <c r="B6286" s="18"/>
    </row>
    <row r="6287" spans="2:2">
      <c r="B6287" s="18"/>
    </row>
    <row r="6288" spans="2:2">
      <c r="B6288" s="18"/>
    </row>
    <row r="6289" spans="2:2">
      <c r="B6289" s="18"/>
    </row>
    <row r="6290" spans="2:2">
      <c r="B6290" s="18"/>
    </row>
    <row r="6291" spans="2:2">
      <c r="B6291" s="18"/>
    </row>
    <row r="6292" spans="2:2">
      <c r="B6292" s="18"/>
    </row>
    <row r="6293" spans="2:2">
      <c r="B6293" s="18"/>
    </row>
    <row r="6294" spans="2:2">
      <c r="B6294" s="18"/>
    </row>
    <row r="6295" spans="2:2">
      <c r="B6295" s="18"/>
    </row>
    <row r="6296" spans="2:2">
      <c r="B6296" s="18"/>
    </row>
    <row r="6297" spans="2:2">
      <c r="B6297" s="18"/>
    </row>
    <row r="6298" spans="2:2">
      <c r="B6298" s="18"/>
    </row>
    <row r="6299" spans="2:2">
      <c r="B6299" s="18"/>
    </row>
    <row r="6300" spans="2:2">
      <c r="B6300" s="18"/>
    </row>
    <row r="6301" spans="2:2">
      <c r="B6301" s="18"/>
    </row>
    <row r="6302" spans="2:2">
      <c r="B6302" s="18"/>
    </row>
    <row r="6303" spans="2:2">
      <c r="B6303" s="18"/>
    </row>
    <row r="6304" spans="2:2">
      <c r="B6304" s="18"/>
    </row>
    <row r="6305" spans="2:2">
      <c r="B6305" s="18"/>
    </row>
    <row r="6306" spans="2:2">
      <c r="B6306" s="18"/>
    </row>
    <row r="6307" spans="2:2">
      <c r="B6307" s="18"/>
    </row>
    <row r="6308" spans="2:2">
      <c r="B6308" s="18"/>
    </row>
    <row r="6309" spans="2:2">
      <c r="B6309" s="18"/>
    </row>
    <row r="6310" spans="2:2">
      <c r="B6310" s="18"/>
    </row>
    <row r="6311" spans="2:2">
      <c r="B6311" s="18"/>
    </row>
    <row r="6312" spans="2:2">
      <c r="B6312" s="18"/>
    </row>
    <row r="6313" spans="2:2">
      <c r="B6313" s="18"/>
    </row>
    <row r="6314" spans="2:2">
      <c r="B6314" s="18"/>
    </row>
    <row r="6315" spans="2:2">
      <c r="B6315" s="18"/>
    </row>
    <row r="6316" spans="2:2">
      <c r="B6316" s="18"/>
    </row>
    <row r="6317" spans="2:2">
      <c r="B6317" s="18"/>
    </row>
    <row r="6318" spans="2:2">
      <c r="B6318" s="18"/>
    </row>
    <row r="6319" spans="2:2">
      <c r="B6319" s="18"/>
    </row>
    <row r="6320" spans="2:2">
      <c r="B6320" s="18"/>
    </row>
    <row r="6321" spans="2:2">
      <c r="B6321" s="18"/>
    </row>
    <row r="6322" spans="2:2">
      <c r="B6322" s="18"/>
    </row>
    <row r="6323" spans="2:2">
      <c r="B6323" s="18"/>
    </row>
    <row r="6324" spans="2:2">
      <c r="B6324" s="18"/>
    </row>
    <row r="6325" spans="2:2">
      <c r="B6325" s="18"/>
    </row>
    <row r="6326" spans="2:2">
      <c r="B6326" s="18"/>
    </row>
    <row r="6327" spans="2:2">
      <c r="B6327" s="18"/>
    </row>
    <row r="6328" spans="2:2">
      <c r="B6328" s="18"/>
    </row>
    <row r="6329" spans="2:2">
      <c r="B6329" s="18"/>
    </row>
    <row r="6330" spans="2:2">
      <c r="B6330" s="18"/>
    </row>
    <row r="6331" spans="2:2">
      <c r="B6331" s="18"/>
    </row>
    <row r="6332" spans="2:2">
      <c r="B6332" s="18"/>
    </row>
    <row r="6333" spans="2:2">
      <c r="B6333" s="18"/>
    </row>
    <row r="6334" spans="2:2">
      <c r="B6334" s="18"/>
    </row>
    <row r="6335" spans="2:2">
      <c r="B6335" s="18"/>
    </row>
    <row r="6336" spans="2:2">
      <c r="B6336" s="18"/>
    </row>
    <row r="6337" spans="2:2">
      <c r="B6337" s="18"/>
    </row>
    <row r="6338" spans="2:2">
      <c r="B6338" s="18"/>
    </row>
    <row r="6339" spans="2:2">
      <c r="B6339" s="18"/>
    </row>
    <row r="6340" spans="2:2">
      <c r="B6340" s="18"/>
    </row>
    <row r="6341" spans="2:2">
      <c r="B6341" s="18"/>
    </row>
    <row r="6342" spans="2:2">
      <c r="B6342" s="18"/>
    </row>
    <row r="6343" spans="2:2">
      <c r="B6343" s="18"/>
    </row>
    <row r="6344" spans="2:2">
      <c r="B6344" s="18"/>
    </row>
    <row r="6345" spans="2:2">
      <c r="B6345" s="18"/>
    </row>
    <row r="6346" spans="2:2">
      <c r="B6346" s="18"/>
    </row>
    <row r="6347" spans="2:2">
      <c r="B6347" s="18"/>
    </row>
    <row r="6348" spans="2:2">
      <c r="B6348" s="18"/>
    </row>
    <row r="6349" spans="2:2">
      <c r="B6349" s="18"/>
    </row>
    <row r="6350" spans="2:2">
      <c r="B6350" s="18"/>
    </row>
    <row r="6351" spans="2:2">
      <c r="B6351" s="18"/>
    </row>
    <row r="6352" spans="2:2">
      <c r="B6352" s="18"/>
    </row>
    <row r="6353" spans="2:2">
      <c r="B6353" s="18"/>
    </row>
    <row r="6354" spans="2:2">
      <c r="B6354" s="18"/>
    </row>
    <row r="6355" spans="2:2">
      <c r="B6355" s="18"/>
    </row>
    <row r="6356" spans="2:2">
      <c r="B6356" s="18"/>
    </row>
    <row r="6357" spans="2:2">
      <c r="B6357" s="18"/>
    </row>
    <row r="6358" spans="2:2">
      <c r="B6358" s="18"/>
    </row>
    <row r="6359" spans="2:2">
      <c r="B6359" s="18"/>
    </row>
    <row r="6360" spans="2:2">
      <c r="B6360" s="18"/>
    </row>
    <row r="6361" spans="2:2">
      <c r="B6361" s="18"/>
    </row>
    <row r="6362" spans="2:2">
      <c r="B6362" s="18"/>
    </row>
    <row r="6363" spans="2:2">
      <c r="B6363" s="18"/>
    </row>
    <row r="6364" spans="2:2">
      <c r="B6364" s="18"/>
    </row>
    <row r="6365" spans="2:2">
      <c r="B6365" s="18"/>
    </row>
    <row r="6366" spans="2:2">
      <c r="B6366" s="18"/>
    </row>
    <row r="6367" spans="2:2">
      <c r="B6367" s="18"/>
    </row>
    <row r="6368" spans="2:2">
      <c r="B6368" s="18"/>
    </row>
    <row r="6369" spans="2:2">
      <c r="B6369" s="18"/>
    </row>
    <row r="6370" spans="2:2">
      <c r="B6370" s="18"/>
    </row>
    <row r="6371" spans="2:2">
      <c r="B6371" s="18"/>
    </row>
    <row r="6372" spans="2:2">
      <c r="B6372" s="18"/>
    </row>
    <row r="6373" spans="2:2">
      <c r="B6373" s="18"/>
    </row>
    <row r="6374" spans="2:2">
      <c r="B6374" s="18"/>
    </row>
    <row r="6375" spans="2:2">
      <c r="B6375" s="18"/>
    </row>
    <row r="6376" spans="2:2">
      <c r="B6376" s="18"/>
    </row>
    <row r="6377" spans="2:2">
      <c r="B6377" s="18"/>
    </row>
    <row r="6378" spans="2:2">
      <c r="B6378" s="18"/>
    </row>
    <row r="6379" spans="2:2">
      <c r="B6379" s="18"/>
    </row>
    <row r="6380" spans="2:2">
      <c r="B6380" s="18"/>
    </row>
    <row r="6381" spans="2:2">
      <c r="B6381" s="18"/>
    </row>
    <row r="6382" spans="2:2">
      <c r="B6382" s="18"/>
    </row>
    <row r="6383" spans="2:2">
      <c r="B6383" s="18"/>
    </row>
    <row r="6384" spans="2:2">
      <c r="B6384" s="18"/>
    </row>
    <row r="6385" spans="2:2">
      <c r="B6385" s="18"/>
    </row>
    <row r="6386" spans="2:2">
      <c r="B6386" s="18"/>
    </row>
    <row r="6387" spans="2:2">
      <c r="B6387" s="18"/>
    </row>
    <row r="6388" spans="2:2">
      <c r="B6388" s="18"/>
    </row>
    <row r="6389" spans="2:2">
      <c r="B6389" s="18"/>
    </row>
    <row r="6390" spans="2:2">
      <c r="B6390" s="18"/>
    </row>
    <row r="6391" spans="2:2">
      <c r="B6391" s="18"/>
    </row>
    <row r="6392" spans="2:2">
      <c r="B6392" s="18"/>
    </row>
    <row r="6393" spans="2:2">
      <c r="B6393" s="18"/>
    </row>
    <row r="6394" spans="2:2">
      <c r="B6394" s="18"/>
    </row>
    <row r="6395" spans="2:2">
      <c r="B6395" s="18"/>
    </row>
    <row r="6396" spans="2:2">
      <c r="B6396" s="18"/>
    </row>
    <row r="6397" spans="2:2">
      <c r="B6397" s="18"/>
    </row>
    <row r="6398" spans="2:2">
      <c r="B6398" s="18"/>
    </row>
    <row r="6399" spans="2:2">
      <c r="B6399" s="18"/>
    </row>
    <row r="6400" spans="2:2">
      <c r="B6400" s="18"/>
    </row>
    <row r="6401" spans="2:2">
      <c r="B6401" s="18"/>
    </row>
    <row r="6402" spans="2:2">
      <c r="B6402" s="18"/>
    </row>
    <row r="6403" spans="2:2">
      <c r="B6403" s="18"/>
    </row>
    <row r="6404" spans="2:2">
      <c r="B6404" s="18"/>
    </row>
    <row r="6405" spans="2:2">
      <c r="B6405" s="18"/>
    </row>
    <row r="6406" spans="2:2">
      <c r="B6406" s="18"/>
    </row>
    <row r="6407" spans="2:2">
      <c r="B6407" s="18"/>
    </row>
    <row r="6408" spans="2:2">
      <c r="B6408" s="18"/>
    </row>
    <row r="6409" spans="2:2">
      <c r="B6409" s="18"/>
    </row>
    <row r="6410" spans="2:2">
      <c r="B6410" s="18"/>
    </row>
    <row r="6411" spans="2:2">
      <c r="B6411" s="18"/>
    </row>
    <row r="6412" spans="2:2">
      <c r="B6412" s="18"/>
    </row>
    <row r="6413" spans="2:2">
      <c r="B6413" s="18"/>
    </row>
    <row r="6414" spans="2:2">
      <c r="B6414" s="18"/>
    </row>
    <row r="6415" spans="2:2">
      <c r="B6415" s="18"/>
    </row>
    <row r="6416" spans="2:2">
      <c r="B6416" s="18"/>
    </row>
    <row r="6417" spans="2:2">
      <c r="B6417" s="18"/>
    </row>
    <row r="6418" spans="2:2">
      <c r="B6418" s="18"/>
    </row>
    <row r="6419" spans="2:2">
      <c r="B6419" s="18"/>
    </row>
    <row r="6420" spans="2:2">
      <c r="B6420" s="18"/>
    </row>
    <row r="6421" spans="2:2">
      <c r="B6421" s="18"/>
    </row>
    <row r="6422" spans="2:2">
      <c r="B6422" s="18"/>
    </row>
    <row r="6423" spans="2:2">
      <c r="B6423" s="18"/>
    </row>
    <row r="6424" spans="2:2">
      <c r="B6424" s="18"/>
    </row>
    <row r="6425" spans="2:2">
      <c r="B6425" s="18"/>
    </row>
    <row r="6426" spans="2:2">
      <c r="B6426" s="18"/>
    </row>
    <row r="6427" spans="2:2">
      <c r="B6427" s="18"/>
    </row>
    <row r="6428" spans="2:2">
      <c r="B6428" s="18"/>
    </row>
    <row r="6429" spans="2:2">
      <c r="B6429" s="18"/>
    </row>
    <row r="6430" spans="2:2">
      <c r="B6430" s="18"/>
    </row>
    <row r="6431" spans="2:2">
      <c r="B6431" s="18"/>
    </row>
    <row r="6432" spans="2:2">
      <c r="B6432" s="18"/>
    </row>
    <row r="6433" spans="2:2">
      <c r="B6433" s="18"/>
    </row>
    <row r="6434" spans="2:2">
      <c r="B6434" s="18"/>
    </row>
    <row r="6435" spans="2:2">
      <c r="B6435" s="18"/>
    </row>
    <row r="6436" spans="2:2">
      <c r="B6436" s="18"/>
    </row>
    <row r="6437" spans="2:2">
      <c r="B6437" s="18"/>
    </row>
    <row r="6438" spans="2:2">
      <c r="B6438" s="18"/>
    </row>
    <row r="6439" spans="2:2">
      <c r="B6439" s="18"/>
    </row>
    <row r="6440" spans="2:2">
      <c r="B6440" s="18"/>
    </row>
    <row r="6441" spans="2:2">
      <c r="B6441" s="18"/>
    </row>
    <row r="6442" spans="2:2">
      <c r="B6442" s="18"/>
    </row>
    <row r="6443" spans="2:2">
      <c r="B6443" s="18"/>
    </row>
    <row r="6444" spans="2:2">
      <c r="B6444" s="18"/>
    </row>
    <row r="6445" spans="2:2">
      <c r="B6445" s="18"/>
    </row>
    <row r="6446" spans="2:2">
      <c r="B6446" s="18"/>
    </row>
    <row r="6447" spans="2:2">
      <c r="B6447" s="18"/>
    </row>
    <row r="6448" spans="2:2">
      <c r="B6448" s="18"/>
    </row>
    <row r="6449" spans="2:2">
      <c r="B6449" s="18"/>
    </row>
    <row r="6450" spans="2:2">
      <c r="B6450" s="18"/>
    </row>
    <row r="6451" spans="2:2">
      <c r="B6451" s="18"/>
    </row>
    <row r="6452" spans="2:2">
      <c r="B6452" s="18"/>
    </row>
    <row r="6453" spans="2:2">
      <c r="B6453" s="18"/>
    </row>
    <row r="6454" spans="2:2">
      <c r="B6454" s="18"/>
    </row>
    <row r="6455" spans="2:2">
      <c r="B6455" s="18"/>
    </row>
    <row r="6456" spans="2:2">
      <c r="B6456" s="18"/>
    </row>
    <row r="6457" spans="2:2">
      <c r="B6457" s="18"/>
    </row>
    <row r="6458" spans="2:2">
      <c r="B6458" s="18"/>
    </row>
    <row r="6459" spans="2:2">
      <c r="B6459" s="18"/>
    </row>
    <row r="6460" spans="2:2">
      <c r="B6460" s="18"/>
    </row>
    <row r="6461" spans="2:2">
      <c r="B6461" s="18"/>
    </row>
    <row r="6462" spans="2:2">
      <c r="B6462" s="18"/>
    </row>
    <row r="6463" spans="2:2">
      <c r="B6463" s="18"/>
    </row>
    <row r="6464" spans="2:2">
      <c r="B6464" s="18"/>
    </row>
    <row r="6465" spans="2:2">
      <c r="B6465" s="18"/>
    </row>
    <row r="6466" spans="2:2">
      <c r="B6466" s="18"/>
    </row>
    <row r="6467" spans="2:2">
      <c r="B6467" s="18"/>
    </row>
    <row r="6468" spans="2:2">
      <c r="B6468" s="18"/>
    </row>
    <row r="6469" spans="2:2">
      <c r="B6469" s="18"/>
    </row>
    <row r="6470" spans="2:2">
      <c r="B6470" s="18"/>
    </row>
    <row r="6471" spans="2:2">
      <c r="B6471" s="18"/>
    </row>
    <row r="6472" spans="2:2">
      <c r="B6472" s="18"/>
    </row>
    <row r="6473" spans="2:2">
      <c r="B6473" s="18"/>
    </row>
    <row r="6474" spans="2:2">
      <c r="B6474" s="18"/>
    </row>
    <row r="6475" spans="2:2">
      <c r="B6475" s="18"/>
    </row>
    <row r="6476" spans="2:2">
      <c r="B6476" s="18"/>
    </row>
    <row r="6477" spans="2:2">
      <c r="B6477" s="18"/>
    </row>
    <row r="6478" spans="2:2">
      <c r="B6478" s="18"/>
    </row>
    <row r="6479" spans="2:2">
      <c r="B6479" s="18"/>
    </row>
    <row r="6480" spans="2:2">
      <c r="B6480" s="18"/>
    </row>
    <row r="6481" spans="2:2">
      <c r="B6481" s="18"/>
    </row>
    <row r="6482" spans="2:2">
      <c r="B6482" s="18"/>
    </row>
    <row r="6483" spans="2:2">
      <c r="B6483" s="18"/>
    </row>
    <row r="6484" spans="2:2">
      <c r="B6484" s="18"/>
    </row>
    <row r="6485" spans="2:2">
      <c r="B6485" s="18"/>
    </row>
    <row r="6486" spans="2:2">
      <c r="B6486" s="18"/>
    </row>
    <row r="6487" spans="2:2">
      <c r="B6487" s="18"/>
    </row>
    <row r="6488" spans="2:2">
      <c r="B6488" s="18"/>
    </row>
    <row r="6489" spans="2:2">
      <c r="B6489" s="18"/>
    </row>
    <row r="6490" spans="2:2">
      <c r="B6490" s="18"/>
    </row>
    <row r="6491" spans="2:2">
      <c r="B6491" s="18"/>
    </row>
    <row r="6492" spans="2:2">
      <c r="B6492" s="18"/>
    </row>
    <row r="6493" spans="2:2">
      <c r="B6493" s="18"/>
    </row>
    <row r="6494" spans="2:2">
      <c r="B6494" s="18"/>
    </row>
    <row r="6495" spans="2:2">
      <c r="B6495" s="18"/>
    </row>
    <row r="6496" spans="2:2">
      <c r="B6496" s="18"/>
    </row>
    <row r="6497" spans="2:2">
      <c r="B6497" s="18"/>
    </row>
    <row r="6498" spans="2:2">
      <c r="B6498" s="18"/>
    </row>
    <row r="6499" spans="2:2">
      <c r="B6499" s="18"/>
    </row>
    <row r="6500" spans="2:2">
      <c r="B6500" s="18"/>
    </row>
    <row r="6501" spans="2:2">
      <c r="B6501" s="18"/>
    </row>
    <row r="6502" spans="2:2">
      <c r="B6502" s="18"/>
    </row>
    <row r="6503" spans="2:2">
      <c r="B6503" s="18"/>
    </row>
    <row r="6504" spans="2:2">
      <c r="B6504" s="18"/>
    </row>
    <row r="6505" spans="2:2">
      <c r="B6505" s="18"/>
    </row>
    <row r="6506" spans="2:2">
      <c r="B6506" s="18"/>
    </row>
    <row r="6507" spans="2:2">
      <c r="B6507" s="18"/>
    </row>
    <row r="6508" spans="2:2">
      <c r="B6508" s="18"/>
    </row>
    <row r="6509" spans="2:2">
      <c r="B6509" s="18"/>
    </row>
    <row r="6510" spans="2:2">
      <c r="B6510" s="18"/>
    </row>
    <row r="6511" spans="2:2">
      <c r="B6511" s="18"/>
    </row>
    <row r="6512" spans="2:2">
      <c r="B6512" s="18"/>
    </row>
    <row r="6513" spans="2:2">
      <c r="B6513" s="18"/>
    </row>
    <row r="6514" spans="2:2">
      <c r="B6514" s="18"/>
    </row>
    <row r="6515" spans="2:2">
      <c r="B6515" s="18"/>
    </row>
    <row r="6516" spans="2:2">
      <c r="B6516" s="18"/>
    </row>
    <row r="6517" spans="2:2">
      <c r="B6517" s="18"/>
    </row>
    <row r="6518" spans="2:2">
      <c r="B6518" s="18"/>
    </row>
    <row r="6519" spans="2:2">
      <c r="B6519" s="18"/>
    </row>
    <row r="6520" spans="2:2">
      <c r="B6520" s="18"/>
    </row>
    <row r="6521" spans="2:2">
      <c r="B6521" s="18"/>
    </row>
    <row r="6522" spans="2:2">
      <c r="B6522" s="18"/>
    </row>
    <row r="6523" spans="2:2">
      <c r="B6523" s="18"/>
    </row>
    <row r="6524" spans="2:2">
      <c r="B6524" s="18"/>
    </row>
    <row r="6525" spans="2:2">
      <c r="B6525" s="18"/>
    </row>
    <row r="6526" spans="2:2">
      <c r="B6526" s="18"/>
    </row>
    <row r="6527" spans="2:2">
      <c r="B6527" s="18"/>
    </row>
    <row r="6528" spans="2:2">
      <c r="B6528" s="18"/>
    </row>
    <row r="6529" spans="2:2">
      <c r="B6529" s="18"/>
    </row>
    <row r="6530" spans="2:2">
      <c r="B6530" s="18"/>
    </row>
    <row r="6531" spans="2:2">
      <c r="B6531" s="18"/>
    </row>
    <row r="6532" spans="2:2">
      <c r="B6532" s="18"/>
    </row>
    <row r="6533" spans="2:2">
      <c r="B6533" s="18"/>
    </row>
    <row r="6534" spans="2:2">
      <c r="B6534" s="18"/>
    </row>
    <row r="6535" spans="2:2">
      <c r="B6535" s="18"/>
    </row>
    <row r="6536" spans="2:2">
      <c r="B6536" s="18"/>
    </row>
    <row r="6537" spans="2:2">
      <c r="B6537" s="18"/>
    </row>
    <row r="6538" spans="2:2">
      <c r="B6538" s="18"/>
    </row>
    <row r="6539" spans="2:2">
      <c r="B6539" s="18"/>
    </row>
    <row r="6540" spans="2:2">
      <c r="B6540" s="18"/>
    </row>
    <row r="6541" spans="2:2">
      <c r="B6541" s="18"/>
    </row>
    <row r="6542" spans="2:2">
      <c r="B6542" s="18"/>
    </row>
    <row r="6543" spans="2:2">
      <c r="B6543" s="18"/>
    </row>
    <row r="6544" spans="2:2">
      <c r="B6544" s="18"/>
    </row>
    <row r="6545" spans="2:2">
      <c r="B6545" s="18"/>
    </row>
    <row r="6546" spans="2:2">
      <c r="B6546" s="18"/>
    </row>
    <row r="6547" spans="2:2">
      <c r="B6547" s="18"/>
    </row>
    <row r="6548" spans="2:2">
      <c r="B6548" s="18"/>
    </row>
    <row r="6549" spans="2:2">
      <c r="B6549" s="18"/>
    </row>
    <row r="6550" spans="2:2">
      <c r="B6550" s="18"/>
    </row>
    <row r="6551" spans="2:2">
      <c r="B6551" s="18"/>
    </row>
    <row r="6552" spans="2:2">
      <c r="B6552" s="18"/>
    </row>
    <row r="6553" spans="2:2">
      <c r="B6553" s="18"/>
    </row>
    <row r="6554" spans="2:2">
      <c r="B6554" s="18"/>
    </row>
    <row r="6555" spans="2:2">
      <c r="B6555" s="18"/>
    </row>
    <row r="6556" spans="2:2">
      <c r="B6556" s="18"/>
    </row>
    <row r="6557" spans="2:2">
      <c r="B6557" s="18"/>
    </row>
    <row r="6558" spans="2:2">
      <c r="B6558" s="18"/>
    </row>
    <row r="6559" spans="2:2">
      <c r="B6559" s="18"/>
    </row>
    <row r="6560" spans="2:2">
      <c r="B6560" s="18"/>
    </row>
    <row r="6561" spans="2:2">
      <c r="B6561" s="18"/>
    </row>
    <row r="6562" spans="2:2">
      <c r="B6562" s="18"/>
    </row>
    <row r="6563" spans="2:2">
      <c r="B6563" s="18"/>
    </row>
    <row r="6564" spans="2:2">
      <c r="B6564" s="18"/>
    </row>
    <row r="6565" spans="2:2">
      <c r="B6565" s="18"/>
    </row>
    <row r="6566" spans="2:2">
      <c r="B6566" s="18"/>
    </row>
    <row r="6567" spans="2:2">
      <c r="B6567" s="18"/>
    </row>
    <row r="6568" spans="2:2">
      <c r="B6568" s="18"/>
    </row>
    <row r="6569" spans="2:2">
      <c r="B6569" s="18"/>
    </row>
    <row r="6570" spans="2:2">
      <c r="B6570" s="18"/>
    </row>
    <row r="6571" spans="2:2">
      <c r="B6571" s="18"/>
    </row>
    <row r="6572" spans="2:2">
      <c r="B6572" s="18"/>
    </row>
    <row r="6573" spans="2:2">
      <c r="B6573" s="18"/>
    </row>
    <row r="6574" spans="2:2">
      <c r="B6574" s="18"/>
    </row>
    <row r="6575" spans="2:2">
      <c r="B6575" s="18"/>
    </row>
    <row r="6576" spans="2:2">
      <c r="B6576" s="18"/>
    </row>
    <row r="6577" spans="2:2">
      <c r="B6577" s="18"/>
    </row>
    <row r="6578" spans="2:2">
      <c r="B6578" s="18"/>
    </row>
    <row r="6579" spans="2:2">
      <c r="B6579" s="18"/>
    </row>
    <row r="6580" spans="2:2">
      <c r="B6580" s="18"/>
    </row>
    <row r="6581" spans="2:2">
      <c r="B6581" s="18"/>
    </row>
    <row r="6582" spans="2:2">
      <c r="B6582" s="18"/>
    </row>
    <row r="6583" spans="2:2">
      <c r="B6583" s="18"/>
    </row>
    <row r="6584" spans="2:2">
      <c r="B6584" s="18"/>
    </row>
    <row r="6585" spans="2:2">
      <c r="B6585" s="18"/>
    </row>
    <row r="6586" spans="2:2">
      <c r="B6586" s="18"/>
    </row>
    <row r="6587" spans="2:2">
      <c r="B6587" s="18"/>
    </row>
    <row r="6588" spans="2:2">
      <c r="B6588" s="18"/>
    </row>
    <row r="6589" spans="2:2">
      <c r="B6589" s="18"/>
    </row>
    <row r="6590" spans="2:2">
      <c r="B6590" s="18"/>
    </row>
    <row r="6591" spans="2:2">
      <c r="B6591" s="18"/>
    </row>
    <row r="6592" spans="2:2">
      <c r="B6592" s="18"/>
    </row>
    <row r="6593" spans="2:2">
      <c r="B6593" s="18"/>
    </row>
    <row r="6594" spans="2:2">
      <c r="B6594" s="18"/>
    </row>
    <row r="6595" spans="2:2">
      <c r="B6595" s="18"/>
    </row>
    <row r="6596" spans="2:2">
      <c r="B6596" s="18"/>
    </row>
    <row r="6597" spans="2:2">
      <c r="B6597" s="18"/>
    </row>
    <row r="6598" spans="2:2">
      <c r="B6598" s="18"/>
    </row>
    <row r="6599" spans="2:2">
      <c r="B6599" s="18"/>
    </row>
    <row r="6600" spans="2:2">
      <c r="B6600" s="18"/>
    </row>
    <row r="6601" spans="2:2">
      <c r="B6601" s="18"/>
    </row>
    <row r="6602" spans="2:2">
      <c r="B6602" s="18"/>
    </row>
    <row r="6603" spans="2:2">
      <c r="B6603" s="18"/>
    </row>
    <row r="6604" spans="2:2">
      <c r="B6604" s="18"/>
    </row>
    <row r="6605" spans="2:2">
      <c r="B6605" s="18"/>
    </row>
    <row r="6606" spans="2:2">
      <c r="B6606" s="18"/>
    </row>
    <row r="6607" spans="2:2">
      <c r="B6607" s="18"/>
    </row>
    <row r="6608" spans="2:2">
      <c r="B6608" s="18"/>
    </row>
    <row r="6609" spans="2:2">
      <c r="B6609" s="18"/>
    </row>
    <row r="6610" spans="2:2">
      <c r="B6610" s="18"/>
    </row>
    <row r="6611" spans="2:2">
      <c r="B6611" s="18"/>
    </row>
    <row r="6612" spans="2:2">
      <c r="B6612" s="18"/>
    </row>
    <row r="6613" spans="2:2">
      <c r="B6613" s="18"/>
    </row>
    <row r="6614" spans="2:2">
      <c r="B6614" s="18"/>
    </row>
    <row r="6615" spans="2:2">
      <c r="B6615" s="18"/>
    </row>
    <row r="6616" spans="2:2">
      <c r="B6616" s="18"/>
    </row>
    <row r="6617" spans="2:2">
      <c r="B6617" s="18"/>
    </row>
    <row r="6618" spans="2:2">
      <c r="B6618" s="18"/>
    </row>
    <row r="6619" spans="2:2">
      <c r="B6619" s="18"/>
    </row>
    <row r="6620" spans="2:2">
      <c r="B6620" s="18"/>
    </row>
    <row r="6621" spans="2:2">
      <c r="B6621" s="18"/>
    </row>
    <row r="6622" spans="2:2">
      <c r="B6622" s="18"/>
    </row>
    <row r="6623" spans="2:2">
      <c r="B6623" s="18"/>
    </row>
    <row r="6624" spans="2:2">
      <c r="B6624" s="18"/>
    </row>
    <row r="6625" spans="2:2">
      <c r="B6625" s="18"/>
    </row>
    <row r="6626" spans="2:2">
      <c r="B6626" s="18"/>
    </row>
    <row r="6627" spans="2:2">
      <c r="B6627" s="18"/>
    </row>
    <row r="6628" spans="2:2">
      <c r="B6628" s="18"/>
    </row>
    <row r="6629" spans="2:2">
      <c r="B6629" s="18"/>
    </row>
    <row r="6630" spans="2:2">
      <c r="B6630" s="18"/>
    </row>
    <row r="6631" spans="2:2">
      <c r="B6631" s="18"/>
    </row>
    <row r="6632" spans="2:2">
      <c r="B6632" s="18"/>
    </row>
    <row r="6633" spans="2:2">
      <c r="B6633" s="18"/>
    </row>
    <row r="6634" spans="2:2">
      <c r="B6634" s="18"/>
    </row>
    <row r="6635" spans="2:2">
      <c r="B6635" s="18"/>
    </row>
    <row r="6636" spans="2:2">
      <c r="B6636" s="18"/>
    </row>
    <row r="6637" spans="2:2">
      <c r="B6637" s="18"/>
    </row>
    <row r="6638" spans="2:2">
      <c r="B6638" s="18"/>
    </row>
    <row r="6639" spans="2:2">
      <c r="B6639" s="18"/>
    </row>
    <row r="6640" spans="2:2">
      <c r="B6640" s="18"/>
    </row>
    <row r="6641" spans="2:2">
      <c r="B6641" s="18"/>
    </row>
    <row r="6642" spans="2:2">
      <c r="B6642" s="18"/>
    </row>
    <row r="6643" spans="2:2">
      <c r="B6643" s="18"/>
    </row>
    <row r="6644" spans="2:2">
      <c r="B6644" s="18"/>
    </row>
    <row r="6645" spans="2:2">
      <c r="B6645" s="18"/>
    </row>
    <row r="6646" spans="2:2">
      <c r="B6646" s="18"/>
    </row>
    <row r="6647" spans="2:2">
      <c r="B6647" s="18"/>
    </row>
    <row r="6648" spans="2:2">
      <c r="B6648" s="18"/>
    </row>
    <row r="6649" spans="2:2">
      <c r="B6649" s="18"/>
    </row>
    <row r="6650" spans="2:2">
      <c r="B6650" s="18"/>
    </row>
    <row r="6651" spans="2:2">
      <c r="B6651" s="18"/>
    </row>
    <row r="6652" spans="2:2">
      <c r="B6652" s="18"/>
    </row>
    <row r="6653" spans="2:2">
      <c r="B6653" s="18"/>
    </row>
    <row r="6654" spans="2:2">
      <c r="B6654" s="18"/>
    </row>
    <row r="6655" spans="2:2">
      <c r="B6655" s="18"/>
    </row>
    <row r="6656" spans="2:2">
      <c r="B6656" s="18"/>
    </row>
    <row r="6657" spans="2:2">
      <c r="B6657" s="18"/>
    </row>
    <row r="6658" spans="2:2">
      <c r="B6658" s="18"/>
    </row>
    <row r="6659" spans="2:2">
      <c r="B6659" s="18"/>
    </row>
    <row r="6660" spans="2:2">
      <c r="B6660" s="18"/>
    </row>
    <row r="6661" spans="2:2">
      <c r="B6661" s="18"/>
    </row>
    <row r="6662" spans="2:2">
      <c r="B6662" s="18"/>
    </row>
    <row r="6663" spans="2:2">
      <c r="B6663" s="18"/>
    </row>
    <row r="6664" spans="2:2">
      <c r="B6664" s="18"/>
    </row>
    <row r="6665" spans="2:2">
      <c r="B6665" s="18"/>
    </row>
    <row r="6666" spans="2:2">
      <c r="B6666" s="18"/>
    </row>
    <row r="6667" spans="2:2">
      <c r="B6667" s="18"/>
    </row>
    <row r="6668" spans="2:2">
      <c r="B6668" s="18"/>
    </row>
    <row r="6669" spans="2:2">
      <c r="B6669" s="18"/>
    </row>
    <row r="6670" spans="2:2">
      <c r="B6670" s="18"/>
    </row>
    <row r="6671" spans="2:2">
      <c r="B6671" s="18"/>
    </row>
    <row r="6672" spans="2:2">
      <c r="B6672" s="18"/>
    </row>
    <row r="6673" spans="2:2">
      <c r="B6673" s="18"/>
    </row>
    <row r="6674" spans="2:2">
      <c r="B6674" s="18"/>
    </row>
    <row r="6675" spans="2:2">
      <c r="B6675" s="18"/>
    </row>
    <row r="6676" spans="2:2">
      <c r="B6676" s="18"/>
    </row>
    <row r="6677" spans="2:2">
      <c r="B6677" s="18"/>
    </row>
    <row r="6678" spans="2:2">
      <c r="B6678" s="18"/>
    </row>
    <row r="6679" spans="2:2">
      <c r="B6679" s="18"/>
    </row>
    <row r="6680" spans="2:2">
      <c r="B6680" s="18"/>
    </row>
    <row r="6681" spans="2:2">
      <c r="B6681" s="18"/>
    </row>
    <row r="6682" spans="2:2">
      <c r="B6682" s="18"/>
    </row>
    <row r="6683" spans="2:2">
      <c r="B6683" s="18"/>
    </row>
    <row r="6684" spans="2:2">
      <c r="B6684" s="18"/>
    </row>
    <row r="6685" spans="2:2">
      <c r="B6685" s="18"/>
    </row>
    <row r="6686" spans="2:2">
      <c r="B6686" s="18"/>
    </row>
    <row r="6687" spans="2:2">
      <c r="B6687" s="18"/>
    </row>
    <row r="6688" spans="2:2">
      <c r="B6688" s="18"/>
    </row>
    <row r="6689" spans="2:2">
      <c r="B6689" s="18"/>
    </row>
    <row r="6690" spans="2:2">
      <c r="B6690" s="18"/>
    </row>
    <row r="6691" spans="2:2">
      <c r="B6691" s="18"/>
    </row>
    <row r="6692" spans="2:2">
      <c r="B6692" s="18"/>
    </row>
    <row r="6693" spans="2:2">
      <c r="B6693" s="18"/>
    </row>
    <row r="6694" spans="2:2">
      <c r="B6694" s="18"/>
    </row>
    <row r="6695" spans="2:2">
      <c r="B6695" s="18"/>
    </row>
    <row r="6696" spans="2:2">
      <c r="B6696" s="18"/>
    </row>
    <row r="6697" spans="2:2">
      <c r="B6697" s="18"/>
    </row>
    <row r="6698" spans="2:2">
      <c r="B6698" s="18"/>
    </row>
    <row r="6699" spans="2:2">
      <c r="B6699" s="18"/>
    </row>
    <row r="6700" spans="2:2">
      <c r="B6700" s="18"/>
    </row>
    <row r="6701" spans="2:2">
      <c r="B6701" s="18"/>
    </row>
    <row r="6702" spans="2:2">
      <c r="B6702" s="18"/>
    </row>
    <row r="6703" spans="2:2">
      <c r="B6703" s="18"/>
    </row>
    <row r="6704" spans="2:2">
      <c r="B6704" s="18"/>
    </row>
    <row r="6705" spans="2:2">
      <c r="B6705" s="18"/>
    </row>
    <row r="6706" spans="2:2">
      <c r="B6706" s="18"/>
    </row>
    <row r="6707" spans="2:2">
      <c r="B6707" s="18"/>
    </row>
    <row r="6708" spans="2:2">
      <c r="B6708" s="18"/>
    </row>
    <row r="6709" spans="2:2">
      <c r="B6709" s="18"/>
    </row>
    <row r="6710" spans="2:2">
      <c r="B6710" s="18"/>
    </row>
    <row r="6711" spans="2:2">
      <c r="B6711" s="18"/>
    </row>
    <row r="6712" spans="2:2">
      <c r="B6712" s="18"/>
    </row>
    <row r="6713" spans="2:2">
      <c r="B6713" s="18"/>
    </row>
    <row r="6714" spans="2:2">
      <c r="B6714" s="18"/>
    </row>
    <row r="6715" spans="2:2">
      <c r="B6715" s="18"/>
    </row>
    <row r="6716" spans="2:2">
      <c r="B6716" s="18"/>
    </row>
    <row r="6717" spans="2:2">
      <c r="B6717" s="18"/>
    </row>
    <row r="6718" spans="2:2">
      <c r="B6718" s="18"/>
    </row>
    <row r="6719" spans="2:2">
      <c r="B6719" s="18"/>
    </row>
    <row r="6720" spans="2:2">
      <c r="B6720" s="18"/>
    </row>
    <row r="6721" spans="2:2">
      <c r="B6721" s="18"/>
    </row>
    <row r="6722" spans="2:2">
      <c r="B6722" s="18"/>
    </row>
    <row r="6723" spans="2:2">
      <c r="B6723" s="18"/>
    </row>
    <row r="6724" spans="2:2">
      <c r="B6724" s="18"/>
    </row>
    <row r="6725" spans="2:2">
      <c r="B6725" s="18"/>
    </row>
    <row r="6726" spans="2:2">
      <c r="B6726" s="18"/>
    </row>
    <row r="6727" spans="2:2">
      <c r="B6727" s="18"/>
    </row>
    <row r="6728" spans="2:2">
      <c r="B6728" s="18"/>
    </row>
    <row r="6729" spans="2:2">
      <c r="B6729" s="18"/>
    </row>
    <row r="6730" spans="2:2">
      <c r="B6730" s="18"/>
    </row>
    <row r="6731" spans="2:2">
      <c r="B6731" s="18"/>
    </row>
    <row r="6732" spans="2:2">
      <c r="B6732" s="18"/>
    </row>
    <row r="6733" spans="2:2">
      <c r="B6733" s="18"/>
    </row>
    <row r="6734" spans="2:2">
      <c r="B6734" s="18"/>
    </row>
    <row r="6735" spans="2:2">
      <c r="B6735" s="18"/>
    </row>
    <row r="6736" spans="2:2">
      <c r="B6736" s="18"/>
    </row>
    <row r="6737" spans="2:2">
      <c r="B6737" s="18"/>
    </row>
    <row r="6738" spans="2:2">
      <c r="B6738" s="18"/>
    </row>
    <row r="6739" spans="2:2">
      <c r="B6739" s="18"/>
    </row>
    <row r="6740" spans="2:2">
      <c r="B6740" s="18"/>
    </row>
    <row r="6741" spans="2:2">
      <c r="B6741" s="18"/>
    </row>
    <row r="6742" spans="2:2">
      <c r="B6742" s="18"/>
    </row>
    <row r="6743" spans="2:2">
      <c r="B6743" s="18"/>
    </row>
    <row r="6744" spans="2:2">
      <c r="B6744" s="18"/>
    </row>
    <row r="6745" spans="2:2">
      <c r="B6745" s="18"/>
    </row>
    <row r="6746" spans="2:2">
      <c r="B6746" s="18"/>
    </row>
    <row r="6747" spans="2:2">
      <c r="B6747" s="18"/>
    </row>
    <row r="6748" spans="2:2">
      <c r="B6748" s="18"/>
    </row>
    <row r="6749" spans="2:2">
      <c r="B6749" s="18"/>
    </row>
    <row r="6750" spans="2:2">
      <c r="B6750" s="18"/>
    </row>
    <row r="6751" spans="2:2">
      <c r="B6751" s="18"/>
    </row>
    <row r="6752" spans="2:2">
      <c r="B6752" s="18"/>
    </row>
    <row r="6753" spans="2:2">
      <c r="B6753" s="18"/>
    </row>
    <row r="6754" spans="2:2">
      <c r="B6754" s="18"/>
    </row>
    <row r="6755" spans="2:2">
      <c r="B6755" s="18"/>
    </row>
    <row r="6756" spans="2:2">
      <c r="B6756" s="18"/>
    </row>
    <row r="6757" spans="2:2">
      <c r="B6757" s="18"/>
    </row>
    <row r="6758" spans="2:2">
      <c r="B6758" s="18"/>
    </row>
    <row r="6759" spans="2:2">
      <c r="B6759" s="18"/>
    </row>
    <row r="6760" spans="2:2">
      <c r="B6760" s="18"/>
    </row>
    <row r="6761" spans="2:2">
      <c r="B6761" s="18"/>
    </row>
    <row r="6762" spans="2:2">
      <c r="B6762" s="18"/>
    </row>
    <row r="6763" spans="2:2">
      <c r="B6763" s="18"/>
    </row>
    <row r="6764" spans="2:2">
      <c r="B6764" s="18"/>
    </row>
    <row r="6765" spans="2:2">
      <c r="B6765" s="18"/>
    </row>
    <row r="6766" spans="2:2">
      <c r="B6766" s="18"/>
    </row>
    <row r="6767" spans="2:2">
      <c r="B6767" s="18"/>
    </row>
    <row r="6768" spans="2:2">
      <c r="B6768" s="18"/>
    </row>
    <row r="6769" spans="2:2">
      <c r="B6769" s="18"/>
    </row>
    <row r="6770" spans="2:2">
      <c r="B6770" s="18"/>
    </row>
    <row r="6771" spans="2:2">
      <c r="B6771" s="18"/>
    </row>
    <row r="6772" spans="2:2">
      <c r="B6772" s="18"/>
    </row>
    <row r="6773" spans="2:2">
      <c r="B6773" s="18"/>
    </row>
    <row r="6774" spans="2:2">
      <c r="B6774" s="18"/>
    </row>
    <row r="6775" spans="2:2">
      <c r="B6775" s="18"/>
    </row>
    <row r="6776" spans="2:2">
      <c r="B6776" s="18"/>
    </row>
    <row r="6777" spans="2:2">
      <c r="B6777" s="18"/>
    </row>
    <row r="6778" spans="2:2">
      <c r="B6778" s="18"/>
    </row>
    <row r="6779" spans="2:2">
      <c r="B6779" s="18"/>
    </row>
    <row r="6780" spans="2:2">
      <c r="B6780" s="18"/>
    </row>
    <row r="6781" spans="2:2">
      <c r="B6781" s="18"/>
    </row>
    <row r="6782" spans="2:2">
      <c r="B6782" s="18"/>
    </row>
    <row r="6783" spans="2:2">
      <c r="B6783" s="18"/>
    </row>
    <row r="6784" spans="2:2">
      <c r="B6784" s="18"/>
    </row>
    <row r="6785" spans="2:2">
      <c r="B6785" s="18"/>
    </row>
    <row r="6786" spans="2:2">
      <c r="B6786" s="18"/>
    </row>
    <row r="6787" spans="2:2">
      <c r="B6787" s="18"/>
    </row>
    <row r="6788" spans="2:2">
      <c r="B6788" s="18"/>
    </row>
    <row r="6789" spans="2:2">
      <c r="B6789" s="18"/>
    </row>
    <row r="6790" spans="2:2">
      <c r="B6790" s="18"/>
    </row>
    <row r="6791" spans="2:2">
      <c r="B6791" s="18"/>
    </row>
    <row r="6792" spans="2:2">
      <c r="B6792" s="18"/>
    </row>
    <row r="6793" spans="2:2">
      <c r="B6793" s="18"/>
    </row>
    <row r="6794" spans="2:2">
      <c r="B6794" s="18"/>
    </row>
    <row r="6795" spans="2:2">
      <c r="B6795" s="18"/>
    </row>
    <row r="6796" spans="2:2">
      <c r="B6796" s="18"/>
    </row>
    <row r="6797" spans="2:2">
      <c r="B6797" s="18"/>
    </row>
    <row r="6798" spans="2:2">
      <c r="B6798" s="18"/>
    </row>
    <row r="6799" spans="2:2">
      <c r="B6799" s="18"/>
    </row>
    <row r="6800" spans="2:2">
      <c r="B6800" s="18"/>
    </row>
    <row r="6801" spans="2:2">
      <c r="B6801" s="18"/>
    </row>
    <row r="6802" spans="2:2">
      <c r="B6802" s="18"/>
    </row>
    <row r="6803" spans="2:2">
      <c r="B6803" s="18"/>
    </row>
    <row r="6804" spans="2:2">
      <c r="B6804" s="18"/>
    </row>
    <row r="6805" spans="2:2">
      <c r="B6805" s="18"/>
    </row>
    <row r="6806" spans="2:2">
      <c r="B6806" s="18"/>
    </row>
    <row r="6807" spans="2:2">
      <c r="B6807" s="18"/>
    </row>
    <row r="6808" spans="2:2">
      <c r="B6808" s="18"/>
    </row>
    <row r="6809" spans="2:2">
      <c r="B6809" s="18"/>
    </row>
    <row r="6810" spans="2:2">
      <c r="B6810" s="18"/>
    </row>
    <row r="6811" spans="2:2">
      <c r="B6811" s="18"/>
    </row>
    <row r="6812" spans="2:2">
      <c r="B6812" s="18"/>
    </row>
    <row r="6813" spans="2:2">
      <c r="B6813" s="18"/>
    </row>
    <row r="6814" spans="2:2">
      <c r="B6814" s="18"/>
    </row>
    <row r="6815" spans="2:2">
      <c r="B6815" s="18"/>
    </row>
    <row r="6816" spans="2:2">
      <c r="B6816" s="18"/>
    </row>
    <row r="6817" spans="2:2">
      <c r="B6817" s="18"/>
    </row>
    <row r="6818" spans="2:2">
      <c r="B6818" s="18"/>
    </row>
    <row r="6819" spans="2:2">
      <c r="B6819" s="18"/>
    </row>
    <row r="6820" spans="2:2">
      <c r="B6820" s="18"/>
    </row>
    <row r="6821" spans="2:2">
      <c r="B6821" s="18"/>
    </row>
    <row r="6822" spans="2:2">
      <c r="B6822" s="18"/>
    </row>
    <row r="6823" spans="2:2">
      <c r="B6823" s="18"/>
    </row>
    <row r="6824" spans="2:2">
      <c r="B6824" s="18"/>
    </row>
    <row r="6825" spans="2:2">
      <c r="B6825" s="18"/>
    </row>
    <row r="6826" spans="2:2">
      <c r="B6826" s="18"/>
    </row>
    <row r="6827" spans="2:2">
      <c r="B6827" s="18"/>
    </row>
    <row r="6828" spans="2:2">
      <c r="B6828" s="18"/>
    </row>
    <row r="6829" spans="2:2">
      <c r="B6829" s="18"/>
    </row>
    <row r="6830" spans="2:2">
      <c r="B6830" s="18"/>
    </row>
    <row r="6831" spans="2:2">
      <c r="B6831" s="18"/>
    </row>
    <row r="6832" spans="2:2">
      <c r="B6832" s="18"/>
    </row>
    <row r="6833" spans="2:2">
      <c r="B6833" s="18"/>
    </row>
    <row r="6834" spans="2:2">
      <c r="B6834" s="18"/>
    </row>
    <row r="6835" spans="2:2">
      <c r="B6835" s="18"/>
    </row>
    <row r="6836" spans="2:2">
      <c r="B6836" s="18"/>
    </row>
    <row r="6837" spans="2:2">
      <c r="B6837" s="18"/>
    </row>
    <row r="6838" spans="2:2">
      <c r="B6838" s="18"/>
    </row>
    <row r="6839" spans="2:2">
      <c r="B6839" s="18"/>
    </row>
    <row r="6840" spans="2:2">
      <c r="B6840" s="18"/>
    </row>
    <row r="6841" spans="2:2">
      <c r="B6841" s="18"/>
    </row>
    <row r="6842" spans="2:2">
      <c r="B6842" s="18"/>
    </row>
    <row r="6843" spans="2:2">
      <c r="B6843" s="18"/>
    </row>
    <row r="6844" spans="2:2">
      <c r="B6844" s="18"/>
    </row>
    <row r="6845" spans="2:2">
      <c r="B6845" s="18"/>
    </row>
    <row r="6846" spans="2:2">
      <c r="B6846" s="18"/>
    </row>
    <row r="6847" spans="2:2">
      <c r="B6847" s="18"/>
    </row>
    <row r="6848" spans="2:2">
      <c r="B6848" s="18"/>
    </row>
    <row r="6849" spans="2:2">
      <c r="B6849" s="18"/>
    </row>
    <row r="6850" spans="2:2">
      <c r="B6850" s="18"/>
    </row>
    <row r="6851" spans="2:2">
      <c r="B6851" s="18"/>
    </row>
    <row r="6852" spans="2:2">
      <c r="B6852" s="18"/>
    </row>
    <row r="6853" spans="2:2">
      <c r="B6853" s="18"/>
    </row>
    <row r="6854" spans="2:2">
      <c r="B6854" s="18"/>
    </row>
    <row r="6855" spans="2:2">
      <c r="B6855" s="18"/>
    </row>
    <row r="6856" spans="2:2">
      <c r="B6856" s="18"/>
    </row>
    <row r="6857" spans="2:2">
      <c r="B6857" s="18"/>
    </row>
    <row r="6858" spans="2:2">
      <c r="B6858" s="18"/>
    </row>
    <row r="6859" spans="2:2">
      <c r="B6859" s="18"/>
    </row>
    <row r="6860" spans="2:2">
      <c r="B6860" s="18"/>
    </row>
    <row r="6861" spans="2:2">
      <c r="B6861" s="18"/>
    </row>
    <row r="6862" spans="2:2">
      <c r="B6862" s="18"/>
    </row>
    <row r="6863" spans="2:2">
      <c r="B6863" s="18"/>
    </row>
    <row r="6864" spans="2:2">
      <c r="B6864" s="18"/>
    </row>
    <row r="6865" spans="2:2">
      <c r="B6865" s="18"/>
    </row>
    <row r="6866" spans="2:2">
      <c r="B6866" s="18"/>
    </row>
    <row r="6867" spans="2:2">
      <c r="B6867" s="18"/>
    </row>
    <row r="6868" spans="2:2">
      <c r="B6868" s="18"/>
    </row>
    <row r="6869" spans="2:2">
      <c r="B6869" s="18"/>
    </row>
    <row r="6870" spans="2:2">
      <c r="B6870" s="18"/>
    </row>
    <row r="6871" spans="2:2">
      <c r="B6871" s="18"/>
    </row>
    <row r="6872" spans="2:2">
      <c r="B6872" s="18"/>
    </row>
    <row r="6873" spans="2:2">
      <c r="B6873" s="18"/>
    </row>
    <row r="6874" spans="2:2">
      <c r="B6874" s="18"/>
    </row>
    <row r="6875" spans="2:2">
      <c r="B6875" s="18"/>
    </row>
    <row r="6876" spans="2:2">
      <c r="B6876" s="18"/>
    </row>
    <row r="6877" spans="2:2">
      <c r="B6877" s="18"/>
    </row>
    <row r="6878" spans="2:2">
      <c r="B6878" s="18"/>
    </row>
    <row r="6879" spans="2:2">
      <c r="B6879" s="18"/>
    </row>
    <row r="6880" spans="2:2">
      <c r="B6880" s="18"/>
    </row>
    <row r="6881" spans="2:2">
      <c r="B6881" s="18"/>
    </row>
    <row r="6882" spans="2:2">
      <c r="B6882" s="18"/>
    </row>
    <row r="6883" spans="2:2">
      <c r="B6883" s="18"/>
    </row>
    <row r="6884" spans="2:2">
      <c r="B6884" s="18"/>
    </row>
    <row r="6885" spans="2:2">
      <c r="B6885" s="18"/>
    </row>
    <row r="6886" spans="2:2">
      <c r="B6886" s="18"/>
    </row>
    <row r="6887" spans="2:2">
      <c r="B6887" s="18"/>
    </row>
    <row r="6888" spans="2:2">
      <c r="B6888" s="18"/>
    </row>
    <row r="6889" spans="2:2">
      <c r="B6889" s="18"/>
    </row>
    <row r="6890" spans="2:2">
      <c r="B6890" s="18"/>
    </row>
    <row r="6891" spans="2:2">
      <c r="B6891" s="18"/>
    </row>
    <row r="6892" spans="2:2">
      <c r="B6892" s="18"/>
    </row>
    <row r="6893" spans="2:2">
      <c r="B6893" s="18"/>
    </row>
    <row r="6894" spans="2:2">
      <c r="B6894" s="18"/>
    </row>
    <row r="6895" spans="2:2">
      <c r="B6895" s="18"/>
    </row>
    <row r="6896" spans="2:2">
      <c r="B6896" s="18"/>
    </row>
    <row r="6897" spans="2:2">
      <c r="B6897" s="18"/>
    </row>
    <row r="6898" spans="2:2">
      <c r="B6898" s="18"/>
    </row>
    <row r="6899" spans="2:2">
      <c r="B6899" s="18"/>
    </row>
    <row r="6900" spans="2:2">
      <c r="B6900" s="18"/>
    </row>
    <row r="6901" spans="2:2">
      <c r="B6901" s="18"/>
    </row>
    <row r="6902" spans="2:2">
      <c r="B6902" s="18"/>
    </row>
    <row r="6903" spans="2:2">
      <c r="B6903" s="18"/>
    </row>
    <row r="6904" spans="2:2">
      <c r="B6904" s="18"/>
    </row>
    <row r="6905" spans="2:2">
      <c r="B6905" s="18"/>
    </row>
    <row r="6906" spans="2:2">
      <c r="B6906" s="18"/>
    </row>
    <row r="6907" spans="2:2">
      <c r="B6907" s="18"/>
    </row>
    <row r="6908" spans="2:2">
      <c r="B6908" s="18"/>
    </row>
    <row r="6909" spans="2:2">
      <c r="B6909" s="18"/>
    </row>
    <row r="6910" spans="2:2">
      <c r="B6910" s="18"/>
    </row>
    <row r="6911" spans="2:2">
      <c r="B6911" s="18"/>
    </row>
    <row r="6912" spans="2:2">
      <c r="B6912" s="18"/>
    </row>
    <row r="6913" spans="2:2">
      <c r="B6913" s="18"/>
    </row>
    <row r="6914" spans="2:2">
      <c r="B6914" s="18"/>
    </row>
    <row r="6915" spans="2:2">
      <c r="B6915" s="18"/>
    </row>
    <row r="6916" spans="2:2">
      <c r="B6916" s="18"/>
    </row>
    <row r="6917" spans="2:2">
      <c r="B6917" s="18"/>
    </row>
    <row r="6918" spans="2:2">
      <c r="B6918" s="18"/>
    </row>
    <row r="6919" spans="2:2">
      <c r="B6919" s="18"/>
    </row>
    <row r="6920" spans="2:2">
      <c r="B6920" s="18"/>
    </row>
    <row r="6921" spans="2:2">
      <c r="B6921" s="18"/>
    </row>
    <row r="6922" spans="2:2">
      <c r="B6922" s="18"/>
    </row>
    <row r="6923" spans="2:2">
      <c r="B6923" s="18"/>
    </row>
    <row r="6924" spans="2:2">
      <c r="B6924" s="18"/>
    </row>
    <row r="6925" spans="2:2">
      <c r="B6925" s="18"/>
    </row>
    <row r="6926" spans="2:2">
      <c r="B6926" s="18"/>
    </row>
    <row r="6927" spans="2:2">
      <c r="B6927" s="18"/>
    </row>
    <row r="6928" spans="2:2">
      <c r="B6928" s="18"/>
    </row>
    <row r="6929" spans="2:2">
      <c r="B6929" s="18"/>
    </row>
    <row r="6930" spans="2:2">
      <c r="B6930" s="18"/>
    </row>
    <row r="6931" spans="2:2">
      <c r="B6931" s="18"/>
    </row>
    <row r="6932" spans="2:2">
      <c r="B6932" s="18"/>
    </row>
    <row r="6933" spans="2:2">
      <c r="B6933" s="18"/>
    </row>
    <row r="6934" spans="2:2">
      <c r="B6934" s="18"/>
    </row>
    <row r="6935" spans="2:2">
      <c r="B6935" s="18"/>
    </row>
    <row r="6936" spans="2:2">
      <c r="B6936" s="18"/>
    </row>
    <row r="6937" spans="2:2">
      <c r="B6937" s="18"/>
    </row>
    <row r="6938" spans="2:2">
      <c r="B6938" s="18"/>
    </row>
    <row r="6939" spans="2:2">
      <c r="B6939" s="18"/>
    </row>
    <row r="6940" spans="2:2">
      <c r="B6940" s="18"/>
    </row>
    <row r="6941" spans="2:2">
      <c r="B6941" s="18"/>
    </row>
    <row r="6942" spans="2:2">
      <c r="B6942" s="18"/>
    </row>
    <row r="6943" spans="2:2">
      <c r="B6943" s="18"/>
    </row>
    <row r="6944" spans="2:2">
      <c r="B6944" s="18"/>
    </row>
    <row r="6945" spans="2:2">
      <c r="B6945" s="18"/>
    </row>
    <row r="6946" spans="2:2">
      <c r="B6946" s="18"/>
    </row>
    <row r="6947" spans="2:2">
      <c r="B6947" s="18"/>
    </row>
    <row r="6948" spans="2:2">
      <c r="B6948" s="18"/>
    </row>
    <row r="6949" spans="2:2">
      <c r="B6949" s="18"/>
    </row>
    <row r="6950" spans="2:2">
      <c r="B6950" s="18"/>
    </row>
    <row r="6951" spans="2:2">
      <c r="B6951" s="18"/>
    </row>
    <row r="6952" spans="2:2">
      <c r="B6952" s="18"/>
    </row>
    <row r="6953" spans="2:2">
      <c r="B6953" s="18"/>
    </row>
    <row r="6954" spans="2:2">
      <c r="B6954" s="18"/>
    </row>
    <row r="6955" spans="2:2">
      <c r="B6955" s="18"/>
    </row>
    <row r="6956" spans="2:2">
      <c r="B6956" s="18"/>
    </row>
    <row r="6957" spans="2:2">
      <c r="B6957" s="18"/>
    </row>
    <row r="6958" spans="2:2">
      <c r="B6958" s="18"/>
    </row>
    <row r="6959" spans="2:2">
      <c r="B6959" s="18"/>
    </row>
    <row r="6960" spans="2:2">
      <c r="B6960" s="18"/>
    </row>
    <row r="6961" spans="2:2">
      <c r="B6961" s="18"/>
    </row>
    <row r="6962" spans="2:2">
      <c r="B6962" s="18"/>
    </row>
    <row r="6963" spans="2:2">
      <c r="B6963" s="18"/>
    </row>
    <row r="6964" spans="2:2">
      <c r="B6964" s="18"/>
    </row>
    <row r="6965" spans="2:2">
      <c r="B6965" s="18"/>
    </row>
    <row r="6966" spans="2:2">
      <c r="B6966" s="18"/>
    </row>
    <row r="6967" spans="2:2">
      <c r="B6967" s="18"/>
    </row>
    <row r="6968" spans="2:2">
      <c r="B6968" s="18"/>
    </row>
    <row r="6969" spans="2:2">
      <c r="B6969" s="18"/>
    </row>
    <row r="6970" spans="2:2">
      <c r="B6970" s="18"/>
    </row>
    <row r="6971" spans="2:2">
      <c r="B6971" s="18"/>
    </row>
    <row r="6972" spans="2:2">
      <c r="B6972" s="18"/>
    </row>
    <row r="6973" spans="2:2">
      <c r="B6973" s="18"/>
    </row>
    <row r="6974" spans="2:2">
      <c r="B6974" s="18"/>
    </row>
    <row r="6975" spans="2:2">
      <c r="B6975" s="18"/>
    </row>
    <row r="6976" spans="2:2">
      <c r="B6976" s="18"/>
    </row>
    <row r="6977" spans="2:2">
      <c r="B6977" s="18"/>
    </row>
    <row r="6978" spans="2:2">
      <c r="B6978" s="18"/>
    </row>
    <row r="6979" spans="2:2">
      <c r="B6979" s="18"/>
    </row>
    <row r="6980" spans="2:2">
      <c r="B6980" s="18"/>
    </row>
    <row r="6981" spans="2:2">
      <c r="B6981" s="18"/>
    </row>
    <row r="6982" spans="2:2">
      <c r="B6982" s="18"/>
    </row>
    <row r="6983" spans="2:2">
      <c r="B6983" s="18"/>
    </row>
    <row r="6984" spans="2:2">
      <c r="B6984" s="18"/>
    </row>
    <row r="6985" spans="2:2">
      <c r="B6985" s="18"/>
    </row>
    <row r="6986" spans="2:2">
      <c r="B6986" s="18"/>
    </row>
    <row r="6987" spans="2:2">
      <c r="B6987" s="18"/>
    </row>
    <row r="6988" spans="2:2">
      <c r="B6988" s="18"/>
    </row>
    <row r="6989" spans="2:2">
      <c r="B6989" s="18"/>
    </row>
    <row r="6990" spans="2:2">
      <c r="B6990" s="18"/>
    </row>
    <row r="6991" spans="2:2">
      <c r="B6991" s="18"/>
    </row>
    <row r="6992" spans="2:2">
      <c r="B6992" s="18"/>
    </row>
    <row r="6993" spans="2:2">
      <c r="B6993" s="18"/>
    </row>
    <row r="6994" spans="2:2">
      <c r="B6994" s="18"/>
    </row>
    <row r="6995" spans="2:2">
      <c r="B6995" s="18"/>
    </row>
    <row r="6996" spans="2:2">
      <c r="B6996" s="18"/>
    </row>
    <row r="6997" spans="2:2">
      <c r="B6997" s="18"/>
    </row>
    <row r="6998" spans="2:2">
      <c r="B6998" s="18"/>
    </row>
    <row r="6999" spans="2:2">
      <c r="B6999" s="18"/>
    </row>
    <row r="7000" spans="2:2">
      <c r="B7000" s="18"/>
    </row>
    <row r="7001" spans="2:2">
      <c r="B7001" s="18"/>
    </row>
    <row r="7002" spans="2:2">
      <c r="B7002" s="18"/>
    </row>
    <row r="7003" spans="2:2">
      <c r="B7003" s="18"/>
    </row>
    <row r="7004" spans="2:2">
      <c r="B7004" s="18"/>
    </row>
    <row r="7005" spans="2:2">
      <c r="B7005" s="18"/>
    </row>
    <row r="7006" spans="2:2">
      <c r="B7006" s="18"/>
    </row>
    <row r="7007" spans="2:2">
      <c r="B7007" s="18"/>
    </row>
    <row r="7008" spans="2:2">
      <c r="B7008" s="18"/>
    </row>
    <row r="7009" spans="2:2">
      <c r="B7009" s="18"/>
    </row>
    <row r="7010" spans="2:2">
      <c r="B7010" s="18"/>
    </row>
    <row r="7011" spans="2:2">
      <c r="B7011" s="18"/>
    </row>
    <row r="7012" spans="2:2">
      <c r="B7012" s="18"/>
    </row>
    <row r="7013" spans="2:2">
      <c r="B7013" s="18"/>
    </row>
    <row r="7014" spans="2:2">
      <c r="B7014" s="18"/>
    </row>
    <row r="7015" spans="2:2">
      <c r="B7015" s="18"/>
    </row>
    <row r="7016" spans="2:2">
      <c r="B7016" s="18"/>
    </row>
    <row r="7017" spans="2:2">
      <c r="B7017" s="18"/>
    </row>
    <row r="7018" spans="2:2">
      <c r="B7018" s="18"/>
    </row>
    <row r="7019" spans="2:2">
      <c r="B7019" s="18"/>
    </row>
    <row r="7020" spans="2:2">
      <c r="B7020" s="18"/>
    </row>
    <row r="7021" spans="2:2">
      <c r="B7021" s="18"/>
    </row>
    <row r="7022" spans="2:2">
      <c r="B7022" s="18"/>
    </row>
    <row r="7023" spans="2:2">
      <c r="B7023" s="18"/>
    </row>
    <row r="7024" spans="2:2">
      <c r="B7024" s="18"/>
    </row>
    <row r="7025" spans="2:2">
      <c r="B7025" s="18"/>
    </row>
    <row r="7026" spans="2:2">
      <c r="B7026" s="18"/>
    </row>
    <row r="7027" spans="2:2">
      <c r="B7027" s="18"/>
    </row>
    <row r="7028" spans="2:2">
      <c r="B7028" s="18"/>
    </row>
    <row r="7029" spans="2:2">
      <c r="B7029" s="18"/>
    </row>
    <row r="7030" spans="2:2">
      <c r="B7030" s="18"/>
    </row>
    <row r="7031" spans="2:2">
      <c r="B7031" s="18"/>
    </row>
    <row r="7032" spans="2:2">
      <c r="B7032" s="18"/>
    </row>
    <row r="7033" spans="2:2">
      <c r="B7033" s="18"/>
    </row>
    <row r="7034" spans="2:2">
      <c r="B7034" s="18"/>
    </row>
    <row r="7035" spans="2:2">
      <c r="B7035" s="18"/>
    </row>
    <row r="7036" spans="2:2">
      <c r="B7036" s="18"/>
    </row>
    <row r="7037" spans="2:2">
      <c r="B7037" s="18"/>
    </row>
    <row r="7038" spans="2:2">
      <c r="B7038" s="18"/>
    </row>
    <row r="7039" spans="2:2">
      <c r="B7039" s="18"/>
    </row>
    <row r="7040" spans="2:2">
      <c r="B7040" s="18"/>
    </row>
    <row r="7041" spans="2:2">
      <c r="B7041" s="18"/>
    </row>
    <row r="7042" spans="2:2">
      <c r="B7042" s="18"/>
    </row>
    <row r="7043" spans="2:2">
      <c r="B7043" s="18"/>
    </row>
    <row r="7044" spans="2:2">
      <c r="B7044" s="18"/>
    </row>
    <row r="7045" spans="2:2">
      <c r="B7045" s="18"/>
    </row>
    <row r="7046" spans="2:2">
      <c r="B7046" s="18"/>
    </row>
    <row r="7047" spans="2:2">
      <c r="B7047" s="18"/>
    </row>
    <row r="7048" spans="2:2">
      <c r="B7048" s="18"/>
    </row>
    <row r="7049" spans="2:2">
      <c r="B7049" s="18"/>
    </row>
    <row r="7050" spans="2:2">
      <c r="B7050" s="18"/>
    </row>
    <row r="7051" spans="2:2">
      <c r="B7051" s="18"/>
    </row>
    <row r="7052" spans="2:2">
      <c r="B7052" s="18"/>
    </row>
    <row r="7053" spans="2:2">
      <c r="B7053" s="18"/>
    </row>
    <row r="7054" spans="2:2">
      <c r="B7054" s="18"/>
    </row>
    <row r="7055" spans="2:2">
      <c r="B7055" s="18"/>
    </row>
    <row r="7056" spans="2:2">
      <c r="B7056" s="18"/>
    </row>
    <row r="7057" spans="2:2">
      <c r="B7057" s="18"/>
    </row>
    <row r="7058" spans="2:2">
      <c r="B7058" s="18"/>
    </row>
    <row r="7059" spans="2:2">
      <c r="B7059" s="18"/>
    </row>
    <row r="7060" spans="2:2">
      <c r="B7060" s="18"/>
    </row>
    <row r="7061" spans="2:2">
      <c r="B7061" s="18"/>
    </row>
    <row r="7062" spans="2:2">
      <c r="B7062" s="18"/>
    </row>
    <row r="7063" spans="2:2">
      <c r="B7063" s="18"/>
    </row>
    <row r="7064" spans="2:2">
      <c r="B7064" s="18"/>
    </row>
    <row r="7065" spans="2:2">
      <c r="B7065" s="18"/>
    </row>
    <row r="7066" spans="2:2">
      <c r="B7066" s="18"/>
    </row>
    <row r="7067" spans="2:2">
      <c r="B7067" s="18"/>
    </row>
    <row r="7068" spans="2:2">
      <c r="B7068" s="18"/>
    </row>
    <row r="7069" spans="2:2">
      <c r="B7069" s="18"/>
    </row>
    <row r="7070" spans="2:2">
      <c r="B7070" s="18"/>
    </row>
    <row r="7071" spans="2:2">
      <c r="B7071" s="18"/>
    </row>
    <row r="7072" spans="2:2">
      <c r="B7072" s="18"/>
    </row>
    <row r="7073" spans="2:2">
      <c r="B7073" s="18"/>
    </row>
    <row r="7074" spans="2:2">
      <c r="B7074" s="18"/>
    </row>
    <row r="7075" spans="2:2">
      <c r="B7075" s="18"/>
    </row>
    <row r="7076" spans="2:2">
      <c r="B7076" s="18"/>
    </row>
    <row r="7077" spans="2:2">
      <c r="B7077" s="18"/>
    </row>
    <row r="7078" spans="2:2">
      <c r="B7078" s="18"/>
    </row>
    <row r="7079" spans="2:2">
      <c r="B7079" s="18"/>
    </row>
    <row r="7080" spans="2:2">
      <c r="B7080" s="18"/>
    </row>
    <row r="7081" spans="2:2">
      <c r="B7081" s="18"/>
    </row>
    <row r="7082" spans="2:2">
      <c r="B7082" s="18"/>
    </row>
    <row r="7083" spans="2:2">
      <c r="B7083" s="18"/>
    </row>
    <row r="7084" spans="2:2">
      <c r="B7084" s="18"/>
    </row>
    <row r="7085" spans="2:2">
      <c r="B7085" s="18"/>
    </row>
    <row r="7086" spans="2:2">
      <c r="B7086" s="18"/>
    </row>
    <row r="7087" spans="2:2">
      <c r="B7087" s="18"/>
    </row>
    <row r="7088" spans="2:2">
      <c r="B7088" s="18"/>
    </row>
    <row r="7089" spans="2:2">
      <c r="B7089" s="18"/>
    </row>
    <row r="7090" spans="2:2">
      <c r="B7090" s="18"/>
    </row>
    <row r="7091" spans="2:2">
      <c r="B7091" s="18"/>
    </row>
    <row r="7092" spans="2:2">
      <c r="B7092" s="18"/>
    </row>
    <row r="7093" spans="2:2">
      <c r="B7093" s="18"/>
    </row>
    <row r="7094" spans="2:2">
      <c r="B7094" s="18"/>
    </row>
    <row r="7095" spans="2:2">
      <c r="B7095" s="18"/>
    </row>
    <row r="7096" spans="2:2">
      <c r="B7096" s="18"/>
    </row>
    <row r="7097" spans="2:2">
      <c r="B7097" s="18"/>
    </row>
    <row r="7098" spans="2:2">
      <c r="B7098" s="18"/>
    </row>
    <row r="7099" spans="2:2">
      <c r="B7099" s="18"/>
    </row>
    <row r="7100" spans="2:2">
      <c r="B7100" s="18"/>
    </row>
    <row r="7101" spans="2:2">
      <c r="B7101" s="18"/>
    </row>
    <row r="7102" spans="2:2">
      <c r="B7102" s="18"/>
    </row>
    <row r="7103" spans="2:2">
      <c r="B7103" s="18"/>
    </row>
    <row r="7104" spans="2:2">
      <c r="B7104" s="18"/>
    </row>
    <row r="7105" spans="2:2">
      <c r="B7105" s="18"/>
    </row>
    <row r="7106" spans="2:2">
      <c r="B7106" s="18"/>
    </row>
    <row r="7107" spans="2:2">
      <c r="B7107" s="18"/>
    </row>
    <row r="7108" spans="2:2">
      <c r="B7108" s="18"/>
    </row>
    <row r="7109" spans="2:2">
      <c r="B7109" s="18"/>
    </row>
    <row r="7110" spans="2:2">
      <c r="B7110" s="18"/>
    </row>
    <row r="7111" spans="2:2">
      <c r="B7111" s="18"/>
    </row>
    <row r="7112" spans="2:2">
      <c r="B7112" s="18"/>
    </row>
    <row r="7113" spans="2:2">
      <c r="B7113" s="18"/>
    </row>
    <row r="7114" spans="2:2">
      <c r="B7114" s="18"/>
    </row>
    <row r="7115" spans="2:2">
      <c r="B7115" s="18"/>
    </row>
    <row r="7116" spans="2:2">
      <c r="B7116" s="18"/>
    </row>
    <row r="7117" spans="2:2">
      <c r="B7117" s="18"/>
    </row>
    <row r="7118" spans="2:2">
      <c r="B7118" s="18"/>
    </row>
    <row r="7119" spans="2:2">
      <c r="B7119" s="18"/>
    </row>
    <row r="7120" spans="2:2">
      <c r="B7120" s="18"/>
    </row>
    <row r="7121" spans="2:2">
      <c r="B7121" s="18"/>
    </row>
    <row r="7122" spans="2:2">
      <c r="B7122" s="18"/>
    </row>
    <row r="7123" spans="2:2">
      <c r="B7123" s="18"/>
    </row>
    <row r="7124" spans="2:2">
      <c r="B7124" s="18"/>
    </row>
    <row r="7125" spans="2:2">
      <c r="B7125" s="18"/>
    </row>
    <row r="7126" spans="2:2">
      <c r="B7126" s="18"/>
    </row>
    <row r="7127" spans="2:2">
      <c r="B7127" s="18"/>
    </row>
    <row r="7128" spans="2:2">
      <c r="B7128" s="18"/>
    </row>
    <row r="7129" spans="2:2">
      <c r="B7129" s="18"/>
    </row>
    <row r="7130" spans="2:2">
      <c r="B7130" s="18"/>
    </row>
    <row r="7131" spans="2:2">
      <c r="B7131" s="18"/>
    </row>
    <row r="7132" spans="2:2">
      <c r="B7132" s="18"/>
    </row>
    <row r="7133" spans="2:2">
      <c r="B7133" s="18"/>
    </row>
    <row r="7134" spans="2:2">
      <c r="B7134" s="18"/>
    </row>
    <row r="7135" spans="2:2">
      <c r="B7135" s="18"/>
    </row>
    <row r="7136" spans="2:2">
      <c r="B7136" s="18"/>
    </row>
    <row r="7137" spans="2:2">
      <c r="B7137" s="18"/>
    </row>
    <row r="7138" spans="2:2">
      <c r="B7138" s="18"/>
    </row>
    <row r="7139" spans="2:2">
      <c r="B7139" s="18"/>
    </row>
    <row r="7140" spans="2:2">
      <c r="B7140" s="18"/>
    </row>
    <row r="7141" spans="2:2">
      <c r="B7141" s="18"/>
    </row>
    <row r="7142" spans="2:2">
      <c r="B7142" s="18"/>
    </row>
    <row r="7143" spans="2:2">
      <c r="B7143" s="18"/>
    </row>
    <row r="7144" spans="2:2">
      <c r="B7144" s="18"/>
    </row>
    <row r="7145" spans="2:2">
      <c r="B7145" s="18"/>
    </row>
    <row r="7146" spans="2:2">
      <c r="B7146" s="18"/>
    </row>
    <row r="7147" spans="2:2">
      <c r="B7147" s="18"/>
    </row>
    <row r="7148" spans="2:2">
      <c r="B7148" s="18"/>
    </row>
    <row r="7149" spans="2:2">
      <c r="B7149" s="18"/>
    </row>
    <row r="7150" spans="2:2">
      <c r="B7150" s="18"/>
    </row>
    <row r="7151" spans="2:2">
      <c r="B7151" s="18"/>
    </row>
    <row r="7152" spans="2:2">
      <c r="B7152" s="18"/>
    </row>
    <row r="7153" spans="2:2">
      <c r="B7153" s="18"/>
    </row>
    <row r="7154" spans="2:2">
      <c r="B7154" s="18"/>
    </row>
    <row r="7155" spans="2:2">
      <c r="B7155" s="18"/>
    </row>
    <row r="7156" spans="2:2">
      <c r="B7156" s="18"/>
    </row>
    <row r="7157" spans="2:2">
      <c r="B7157" s="18"/>
    </row>
    <row r="7158" spans="2:2">
      <c r="B7158" s="18"/>
    </row>
    <row r="7159" spans="2:2">
      <c r="B7159" s="18"/>
    </row>
    <row r="7160" spans="2:2">
      <c r="B7160" s="18"/>
    </row>
    <row r="7161" spans="2:2">
      <c r="B7161" s="18"/>
    </row>
    <row r="7162" spans="2:2">
      <c r="B7162" s="18"/>
    </row>
    <row r="7163" spans="2:2">
      <c r="B7163" s="18"/>
    </row>
    <row r="7164" spans="2:2">
      <c r="B7164" s="18"/>
    </row>
    <row r="7165" spans="2:2">
      <c r="B7165" s="18"/>
    </row>
    <row r="7166" spans="2:2">
      <c r="B7166" s="18"/>
    </row>
    <row r="7167" spans="2:2">
      <c r="B7167" s="18"/>
    </row>
    <row r="7168" spans="2:2">
      <c r="B7168" s="18"/>
    </row>
    <row r="7169" spans="2:2">
      <c r="B7169" s="18"/>
    </row>
    <row r="7170" spans="2:2">
      <c r="B7170" s="18"/>
    </row>
    <row r="7171" spans="2:2">
      <c r="B7171" s="18"/>
    </row>
    <row r="7172" spans="2:2">
      <c r="B7172" s="18"/>
    </row>
    <row r="7173" spans="2:2">
      <c r="B7173" s="18"/>
    </row>
    <row r="7174" spans="2:2">
      <c r="B7174" s="18"/>
    </row>
    <row r="7175" spans="2:2">
      <c r="B7175" s="18"/>
    </row>
    <row r="7176" spans="2:2">
      <c r="B7176" s="18"/>
    </row>
    <row r="7177" spans="2:2">
      <c r="B7177" s="18"/>
    </row>
    <row r="7178" spans="2:2">
      <c r="B7178" s="18"/>
    </row>
    <row r="7179" spans="2:2">
      <c r="B7179" s="18"/>
    </row>
    <row r="7180" spans="2:2">
      <c r="B7180" s="18"/>
    </row>
    <row r="7181" spans="2:2">
      <c r="B7181" s="18"/>
    </row>
    <row r="7182" spans="2:2">
      <c r="B7182" s="18"/>
    </row>
    <row r="7183" spans="2:2">
      <c r="B7183" s="18"/>
    </row>
    <row r="7184" spans="2:2">
      <c r="B7184" s="18"/>
    </row>
    <row r="7185" spans="2:2">
      <c r="B7185" s="18"/>
    </row>
    <row r="7186" spans="2:2">
      <c r="B7186" s="18"/>
    </row>
    <row r="7187" spans="2:2">
      <c r="B7187" s="18"/>
    </row>
    <row r="7188" spans="2:2">
      <c r="B7188" s="18"/>
    </row>
    <row r="7189" spans="2:2">
      <c r="B7189" s="18"/>
    </row>
    <row r="7190" spans="2:2">
      <c r="B7190" s="18"/>
    </row>
    <row r="7191" spans="2:2">
      <c r="B7191" s="18"/>
    </row>
    <row r="7192" spans="2:2">
      <c r="B7192" s="18"/>
    </row>
    <row r="7193" spans="2:2">
      <c r="B7193" s="18"/>
    </row>
    <row r="7194" spans="2:2">
      <c r="B7194" s="18"/>
    </row>
    <row r="7195" spans="2:2">
      <c r="B7195" s="18"/>
    </row>
    <row r="7196" spans="2:2">
      <c r="B7196" s="18"/>
    </row>
    <row r="7197" spans="2:2">
      <c r="B7197" s="18"/>
    </row>
    <row r="7198" spans="2:2">
      <c r="B7198" s="18"/>
    </row>
    <row r="7199" spans="2:2">
      <c r="B7199" s="18"/>
    </row>
    <row r="7200" spans="2:2">
      <c r="B7200" s="18"/>
    </row>
    <row r="7201" spans="2:2">
      <c r="B7201" s="18"/>
    </row>
    <row r="7202" spans="2:2">
      <c r="B7202" s="18"/>
    </row>
    <row r="7203" spans="2:2">
      <c r="B7203" s="18"/>
    </row>
    <row r="7204" spans="2:2">
      <c r="B7204" s="18"/>
    </row>
    <row r="7205" spans="2:2">
      <c r="B7205" s="18"/>
    </row>
    <row r="7206" spans="2:2">
      <c r="B7206" s="18"/>
    </row>
    <row r="7207" spans="2:2">
      <c r="B7207" s="18"/>
    </row>
    <row r="7208" spans="2:2">
      <c r="B7208" s="18"/>
    </row>
    <row r="7209" spans="2:2">
      <c r="B7209" s="18"/>
    </row>
    <row r="7210" spans="2:2">
      <c r="B7210" s="18"/>
    </row>
    <row r="7211" spans="2:2">
      <c r="B7211" s="18"/>
    </row>
    <row r="7212" spans="2:2">
      <c r="B7212" s="18"/>
    </row>
    <row r="7213" spans="2:2">
      <c r="B7213" s="18"/>
    </row>
    <row r="7214" spans="2:2">
      <c r="B7214" s="18"/>
    </row>
    <row r="7215" spans="2:2">
      <c r="B7215" s="18"/>
    </row>
    <row r="7216" spans="2:2">
      <c r="B7216" s="18"/>
    </row>
    <row r="7217" spans="2:2">
      <c r="B7217" s="18"/>
    </row>
    <row r="7218" spans="2:2">
      <c r="B7218" s="18"/>
    </row>
    <row r="7219" spans="2:2">
      <c r="B7219" s="18"/>
    </row>
    <row r="7220" spans="2:2">
      <c r="B7220" s="18"/>
    </row>
    <row r="7221" spans="2:2">
      <c r="B7221" s="18"/>
    </row>
    <row r="7222" spans="2:2">
      <c r="B7222" s="18"/>
    </row>
    <row r="7223" spans="2:2">
      <c r="B7223" s="18"/>
    </row>
    <row r="7224" spans="2:2">
      <c r="B7224" s="18"/>
    </row>
    <row r="7225" spans="2:2">
      <c r="B7225" s="18"/>
    </row>
    <row r="7226" spans="2:2">
      <c r="B7226" s="18"/>
    </row>
    <row r="7227" spans="2:2">
      <c r="B7227" s="18"/>
    </row>
    <row r="7228" spans="2:2">
      <c r="B7228" s="18"/>
    </row>
    <row r="7229" spans="2:2">
      <c r="B7229" s="18"/>
    </row>
    <row r="7230" spans="2:2">
      <c r="B7230" s="18"/>
    </row>
    <row r="7231" spans="2:2">
      <c r="B7231" s="18"/>
    </row>
    <row r="7232" spans="2:2">
      <c r="B7232" s="18"/>
    </row>
    <row r="7233" spans="2:2">
      <c r="B7233" s="18"/>
    </row>
    <row r="7234" spans="2:2">
      <c r="B7234" s="18"/>
    </row>
    <row r="7235" spans="2:2">
      <c r="B7235" s="18"/>
    </row>
    <row r="7236" spans="2:2">
      <c r="B7236" s="18"/>
    </row>
    <row r="7237" spans="2:2">
      <c r="B7237" s="18"/>
    </row>
    <row r="7238" spans="2:2">
      <c r="B7238" s="18"/>
    </row>
    <row r="7239" spans="2:2">
      <c r="B7239" s="18"/>
    </row>
    <row r="7240" spans="2:2">
      <c r="B7240" s="18"/>
    </row>
    <row r="7241" spans="2:2">
      <c r="B7241" s="18"/>
    </row>
    <row r="7242" spans="2:2">
      <c r="B7242" s="18"/>
    </row>
    <row r="7243" spans="2:2">
      <c r="B7243" s="18"/>
    </row>
    <row r="7244" spans="2:2">
      <c r="B7244" s="18"/>
    </row>
    <row r="7245" spans="2:2">
      <c r="B7245" s="18"/>
    </row>
    <row r="7246" spans="2:2">
      <c r="B7246" s="18"/>
    </row>
    <row r="7247" spans="2:2">
      <c r="B7247" s="18"/>
    </row>
    <row r="7248" spans="2:2">
      <c r="B7248" s="18"/>
    </row>
    <row r="7249" spans="2:2">
      <c r="B7249" s="18"/>
    </row>
    <row r="7250" spans="2:2">
      <c r="B7250" s="18"/>
    </row>
    <row r="7251" spans="2:2">
      <c r="B7251" s="18"/>
    </row>
    <row r="7252" spans="2:2">
      <c r="B7252" s="18"/>
    </row>
    <row r="7253" spans="2:2">
      <c r="B7253" s="18"/>
    </row>
    <row r="7254" spans="2:2">
      <c r="B7254" s="18"/>
    </row>
    <row r="7255" spans="2:2">
      <c r="B7255" s="18"/>
    </row>
    <row r="7256" spans="2:2">
      <c r="B7256" s="18"/>
    </row>
    <row r="7257" spans="2:2">
      <c r="B7257" s="18"/>
    </row>
    <row r="7258" spans="2:2">
      <c r="B7258" s="18"/>
    </row>
    <row r="7259" spans="2:2">
      <c r="B7259" s="18"/>
    </row>
    <row r="7260" spans="2:2">
      <c r="B7260" s="18"/>
    </row>
    <row r="7261" spans="2:2">
      <c r="B7261" s="18"/>
    </row>
    <row r="7262" spans="2:2">
      <c r="B7262" s="18"/>
    </row>
    <row r="7263" spans="2:2">
      <c r="B7263" s="18"/>
    </row>
    <row r="7264" spans="2:2">
      <c r="B7264" s="18"/>
    </row>
    <row r="7265" spans="2:2">
      <c r="B7265" s="18"/>
    </row>
    <row r="7266" spans="2:2">
      <c r="B7266" s="18"/>
    </row>
    <row r="7267" spans="2:2">
      <c r="B7267" s="18"/>
    </row>
    <row r="7268" spans="2:2">
      <c r="B7268" s="18"/>
    </row>
    <row r="7269" spans="2:2">
      <c r="B7269" s="18"/>
    </row>
    <row r="7270" spans="2:2">
      <c r="B7270" s="18"/>
    </row>
    <row r="7271" spans="2:2">
      <c r="B7271" s="18"/>
    </row>
    <row r="7272" spans="2:2">
      <c r="B7272" s="18"/>
    </row>
    <row r="7273" spans="2:2">
      <c r="B7273" s="18"/>
    </row>
    <row r="7274" spans="2:2">
      <c r="B7274" s="18"/>
    </row>
    <row r="7275" spans="2:2">
      <c r="B7275" s="18"/>
    </row>
    <row r="7276" spans="2:2">
      <c r="B7276" s="18"/>
    </row>
    <row r="7277" spans="2:2">
      <c r="B7277" s="18"/>
    </row>
    <row r="7278" spans="2:2">
      <c r="B7278" s="18"/>
    </row>
    <row r="7279" spans="2:2">
      <c r="B7279" s="18"/>
    </row>
    <row r="7280" spans="2:2">
      <c r="B7280" s="18"/>
    </row>
    <row r="7281" spans="2:2">
      <c r="B7281" s="18"/>
    </row>
    <row r="7282" spans="2:2">
      <c r="B7282" s="18"/>
    </row>
    <row r="7283" spans="2:2">
      <c r="B7283" s="18"/>
    </row>
    <row r="7284" spans="2:2">
      <c r="B7284" s="18"/>
    </row>
    <row r="7285" spans="2:2">
      <c r="B7285" s="18"/>
    </row>
    <row r="7286" spans="2:2">
      <c r="B7286" s="18"/>
    </row>
    <row r="7287" spans="2:2">
      <c r="B7287" s="18"/>
    </row>
    <row r="7288" spans="2:2">
      <c r="B7288" s="18"/>
    </row>
    <row r="7289" spans="2:2">
      <c r="B7289" s="18"/>
    </row>
    <row r="7290" spans="2:2">
      <c r="B7290" s="18"/>
    </row>
    <row r="7291" spans="2:2">
      <c r="B7291" s="18"/>
    </row>
    <row r="7292" spans="2:2">
      <c r="B7292" s="18"/>
    </row>
    <row r="7293" spans="2:2">
      <c r="B7293" s="18"/>
    </row>
    <row r="7294" spans="2:2">
      <c r="B7294" s="18"/>
    </row>
    <row r="7295" spans="2:2">
      <c r="B7295" s="18"/>
    </row>
    <row r="7296" spans="2:2">
      <c r="B7296" s="18"/>
    </row>
    <row r="7297" spans="2:2">
      <c r="B7297" s="18"/>
    </row>
    <row r="7298" spans="2:2">
      <c r="B7298" s="18"/>
    </row>
    <row r="7299" spans="2:2">
      <c r="B7299" s="18"/>
    </row>
    <row r="7300" spans="2:2">
      <c r="B7300" s="18"/>
    </row>
    <row r="7301" spans="2:2">
      <c r="B7301" s="18"/>
    </row>
    <row r="7302" spans="2:2">
      <c r="B7302" s="18"/>
    </row>
    <row r="7303" spans="2:2">
      <c r="B7303" s="18"/>
    </row>
    <row r="7304" spans="2:2">
      <c r="B7304" s="18"/>
    </row>
    <row r="7305" spans="2:2">
      <c r="B7305" s="18"/>
    </row>
    <row r="7306" spans="2:2">
      <c r="B7306" s="18"/>
    </row>
    <row r="7307" spans="2:2">
      <c r="B7307" s="18"/>
    </row>
    <row r="7308" spans="2:2">
      <c r="B7308" s="18"/>
    </row>
    <row r="7309" spans="2:2">
      <c r="B7309" s="18"/>
    </row>
    <row r="7310" spans="2:2">
      <c r="B7310" s="18"/>
    </row>
    <row r="7311" spans="2:2">
      <c r="B7311" s="18"/>
    </row>
    <row r="7312" spans="2:2">
      <c r="B7312" s="18"/>
    </row>
    <row r="7313" spans="2:2">
      <c r="B7313" s="18"/>
    </row>
    <row r="7314" spans="2:2">
      <c r="B7314" s="18"/>
    </row>
    <row r="7315" spans="2:2">
      <c r="B7315" s="18"/>
    </row>
    <row r="7316" spans="2:2">
      <c r="B7316" s="18"/>
    </row>
    <row r="7317" spans="2:2">
      <c r="B7317" s="18"/>
    </row>
    <row r="7318" spans="2:2">
      <c r="B7318" s="18"/>
    </row>
    <row r="7319" spans="2:2">
      <c r="B7319" s="18"/>
    </row>
    <row r="7320" spans="2:2">
      <c r="B7320" s="18"/>
    </row>
    <row r="7321" spans="2:2">
      <c r="B7321" s="18"/>
    </row>
    <row r="7322" spans="2:2">
      <c r="B7322" s="18"/>
    </row>
    <row r="7323" spans="2:2">
      <c r="B7323" s="18"/>
    </row>
    <row r="7324" spans="2:2">
      <c r="B7324" s="18"/>
    </row>
    <row r="7325" spans="2:2">
      <c r="B7325" s="18"/>
    </row>
    <row r="7326" spans="2:2">
      <c r="B7326" s="18"/>
    </row>
    <row r="7327" spans="2:2">
      <c r="B7327" s="18"/>
    </row>
    <row r="7328" spans="2:2">
      <c r="B7328" s="18"/>
    </row>
    <row r="7329" spans="2:2">
      <c r="B7329" s="18"/>
    </row>
    <row r="7330" spans="2:2">
      <c r="B7330" s="18"/>
    </row>
    <row r="7331" spans="2:2">
      <c r="B7331" s="18"/>
    </row>
    <row r="7332" spans="2:2">
      <c r="B7332" s="18"/>
    </row>
    <row r="7333" spans="2:2">
      <c r="B7333" s="18"/>
    </row>
    <row r="7334" spans="2:2">
      <c r="B7334" s="18"/>
    </row>
    <row r="7335" spans="2:2">
      <c r="B7335" s="18"/>
    </row>
    <row r="7336" spans="2:2">
      <c r="B7336" s="18"/>
    </row>
    <row r="7337" spans="2:2">
      <c r="B7337" s="18"/>
    </row>
    <row r="7338" spans="2:2">
      <c r="B7338" s="18"/>
    </row>
    <row r="7339" spans="2:2">
      <c r="B7339" s="18"/>
    </row>
    <row r="7340" spans="2:2">
      <c r="B7340" s="18"/>
    </row>
    <row r="7341" spans="2:2">
      <c r="B7341" s="18"/>
    </row>
    <row r="7342" spans="2:2">
      <c r="B7342" s="18"/>
    </row>
    <row r="7343" spans="2:2">
      <c r="B7343" s="18"/>
    </row>
    <row r="7344" spans="2:2">
      <c r="B7344" s="18"/>
    </row>
    <row r="7345" spans="2:2">
      <c r="B7345" s="18"/>
    </row>
    <row r="7346" spans="2:2">
      <c r="B7346" s="18"/>
    </row>
    <row r="7347" spans="2:2">
      <c r="B7347" s="18"/>
    </row>
    <row r="7348" spans="2:2">
      <c r="B7348" s="18"/>
    </row>
    <row r="7349" spans="2:2">
      <c r="B7349" s="18"/>
    </row>
    <row r="7350" spans="2:2">
      <c r="B7350" s="18"/>
    </row>
    <row r="7351" spans="2:2">
      <c r="B7351" s="18"/>
    </row>
    <row r="7352" spans="2:2">
      <c r="B7352" s="18"/>
    </row>
    <row r="7353" spans="2:2">
      <c r="B7353" s="18"/>
    </row>
    <row r="7354" spans="2:2">
      <c r="B7354" s="18"/>
    </row>
    <row r="7355" spans="2:2">
      <c r="B7355" s="18"/>
    </row>
    <row r="7356" spans="2:2">
      <c r="B7356" s="18"/>
    </row>
    <row r="7357" spans="2:2">
      <c r="B7357" s="18"/>
    </row>
    <row r="7358" spans="2:2">
      <c r="B7358" s="18"/>
    </row>
    <row r="7359" spans="2:2">
      <c r="B7359" s="18"/>
    </row>
    <row r="7360" spans="2:2">
      <c r="B7360" s="18"/>
    </row>
    <row r="7361" spans="2:2">
      <c r="B7361" s="18"/>
    </row>
    <row r="7362" spans="2:2">
      <c r="B7362" s="18"/>
    </row>
    <row r="7363" spans="2:2">
      <c r="B7363" s="18"/>
    </row>
    <row r="7364" spans="2:2">
      <c r="B7364" s="18"/>
    </row>
    <row r="7365" spans="2:2">
      <c r="B7365" s="18"/>
    </row>
    <row r="7366" spans="2:2">
      <c r="B7366" s="18"/>
    </row>
    <row r="7367" spans="2:2">
      <c r="B7367" s="18"/>
    </row>
    <row r="7368" spans="2:2">
      <c r="B7368" s="18"/>
    </row>
    <row r="7369" spans="2:2">
      <c r="B7369" s="18"/>
    </row>
    <row r="7370" spans="2:2">
      <c r="B7370" s="18"/>
    </row>
    <row r="7371" spans="2:2">
      <c r="B7371" s="18"/>
    </row>
    <row r="7372" spans="2:2">
      <c r="B7372" s="18"/>
    </row>
    <row r="7373" spans="2:2">
      <c r="B7373" s="18"/>
    </row>
    <row r="7374" spans="2:2">
      <c r="B7374" s="18"/>
    </row>
    <row r="7375" spans="2:2">
      <c r="B7375" s="18"/>
    </row>
    <row r="7376" spans="2:2">
      <c r="B7376" s="18"/>
    </row>
    <row r="7377" spans="2:2">
      <c r="B7377" s="18"/>
    </row>
    <row r="7378" spans="2:2">
      <c r="B7378" s="18"/>
    </row>
    <row r="7379" spans="2:2">
      <c r="B7379" s="18"/>
    </row>
    <row r="7380" spans="2:2">
      <c r="B7380" s="18"/>
    </row>
    <row r="7381" spans="2:2">
      <c r="B7381" s="18"/>
    </row>
    <row r="7382" spans="2:2">
      <c r="B7382" s="18"/>
    </row>
    <row r="7383" spans="2:2">
      <c r="B7383" s="18"/>
    </row>
    <row r="7384" spans="2:2">
      <c r="B7384" s="18"/>
    </row>
    <row r="7385" spans="2:2">
      <c r="B7385" s="18"/>
    </row>
    <row r="7386" spans="2:2">
      <c r="B7386" s="18"/>
    </row>
    <row r="7387" spans="2:2">
      <c r="B7387" s="18"/>
    </row>
    <row r="7388" spans="2:2">
      <c r="B7388" s="18"/>
    </row>
    <row r="7389" spans="2:2">
      <c r="B7389" s="18"/>
    </row>
    <row r="7390" spans="2:2">
      <c r="B7390" s="18"/>
    </row>
    <row r="7391" spans="2:2">
      <c r="B7391" s="18"/>
    </row>
    <row r="7392" spans="2:2">
      <c r="B7392" s="18"/>
    </row>
    <row r="7393" spans="2:2">
      <c r="B7393" s="18"/>
    </row>
    <row r="7394" spans="2:2">
      <c r="B7394" s="18"/>
    </row>
    <row r="7395" spans="2:2">
      <c r="B7395" s="18"/>
    </row>
    <row r="7396" spans="2:2">
      <c r="B7396" s="18"/>
    </row>
    <row r="7397" spans="2:2">
      <c r="B7397" s="18"/>
    </row>
    <row r="7398" spans="2:2">
      <c r="B7398" s="18"/>
    </row>
    <row r="7399" spans="2:2">
      <c r="B7399" s="18"/>
    </row>
    <row r="7400" spans="2:2">
      <c r="B7400" s="18"/>
    </row>
    <row r="7401" spans="2:2">
      <c r="B7401" s="18"/>
    </row>
    <row r="7402" spans="2:2">
      <c r="B7402" s="18"/>
    </row>
    <row r="7403" spans="2:2">
      <c r="B7403" s="18"/>
    </row>
    <row r="7404" spans="2:2">
      <c r="B7404" s="18"/>
    </row>
    <row r="7405" spans="2:2">
      <c r="B7405" s="18"/>
    </row>
    <row r="7406" spans="2:2">
      <c r="B7406" s="18"/>
    </row>
    <row r="7407" spans="2:2">
      <c r="B7407" s="18"/>
    </row>
    <row r="7408" spans="2:2">
      <c r="B7408" s="18"/>
    </row>
    <row r="7409" spans="2:2">
      <c r="B7409" s="18"/>
    </row>
    <row r="7410" spans="2:2">
      <c r="B7410" s="18"/>
    </row>
    <row r="7411" spans="2:2">
      <c r="B7411" s="18"/>
    </row>
    <row r="7412" spans="2:2">
      <c r="B7412" s="18"/>
    </row>
    <row r="7413" spans="2:2">
      <c r="B7413" s="18"/>
    </row>
    <row r="7414" spans="2:2">
      <c r="B7414" s="18"/>
    </row>
    <row r="7415" spans="2:2">
      <c r="B7415" s="18"/>
    </row>
    <row r="7416" spans="2:2">
      <c r="B7416" s="18"/>
    </row>
    <row r="7417" spans="2:2">
      <c r="B7417" s="18"/>
    </row>
    <row r="7418" spans="2:2">
      <c r="B7418" s="18"/>
    </row>
    <row r="7419" spans="2:2">
      <c r="B7419" s="18"/>
    </row>
    <row r="7420" spans="2:2">
      <c r="B7420" s="18"/>
    </row>
    <row r="7421" spans="2:2">
      <c r="B7421" s="18"/>
    </row>
    <row r="7422" spans="2:2">
      <c r="B7422" s="18"/>
    </row>
    <row r="7423" spans="2:2">
      <c r="B7423" s="18"/>
    </row>
    <row r="7424" spans="2:2">
      <c r="B7424" s="18"/>
    </row>
    <row r="7425" spans="2:2">
      <c r="B7425" s="18"/>
    </row>
    <row r="7426" spans="2:2">
      <c r="B7426" s="18"/>
    </row>
    <row r="7427" spans="2:2">
      <c r="B7427" s="18"/>
    </row>
    <row r="7428" spans="2:2">
      <c r="B7428" s="18"/>
    </row>
    <row r="7429" spans="2:2">
      <c r="B7429" s="18"/>
    </row>
    <row r="7430" spans="2:2">
      <c r="B7430" s="18"/>
    </row>
    <row r="7431" spans="2:2">
      <c r="B7431" s="18"/>
    </row>
    <row r="7432" spans="2:2">
      <c r="B7432" s="18"/>
    </row>
    <row r="7433" spans="2:2">
      <c r="B7433" s="18"/>
    </row>
    <row r="7434" spans="2:2">
      <c r="B7434" s="18"/>
    </row>
    <row r="7435" spans="2:2">
      <c r="B7435" s="18"/>
    </row>
    <row r="7436" spans="2:2">
      <c r="B7436" s="18"/>
    </row>
    <row r="7437" spans="2:2">
      <c r="B7437" s="18"/>
    </row>
    <row r="7438" spans="2:2">
      <c r="B7438" s="18"/>
    </row>
    <row r="7439" spans="2:2">
      <c r="B7439" s="18"/>
    </row>
    <row r="7440" spans="2:2">
      <c r="B7440" s="18"/>
    </row>
    <row r="7441" spans="2:2">
      <c r="B7441" s="18"/>
    </row>
    <row r="7442" spans="2:2">
      <c r="B7442" s="18"/>
    </row>
    <row r="7443" spans="2:2">
      <c r="B7443" s="18"/>
    </row>
    <row r="7444" spans="2:2">
      <c r="B7444" s="18"/>
    </row>
    <row r="7445" spans="2:2">
      <c r="B7445" s="18"/>
    </row>
    <row r="7446" spans="2:2">
      <c r="B7446" s="18"/>
    </row>
    <row r="7447" spans="2:2">
      <c r="B7447" s="18"/>
    </row>
    <row r="7448" spans="2:2">
      <c r="B7448" s="18"/>
    </row>
    <row r="7449" spans="2:2">
      <c r="B7449" s="18"/>
    </row>
    <row r="7450" spans="2:2">
      <c r="B7450" s="18"/>
    </row>
    <row r="7451" spans="2:2">
      <c r="B7451" s="18"/>
    </row>
    <row r="7452" spans="2:2">
      <c r="B7452" s="18"/>
    </row>
    <row r="7453" spans="2:2">
      <c r="B7453" s="18"/>
    </row>
    <row r="7454" spans="2:2">
      <c r="B7454" s="18"/>
    </row>
    <row r="7455" spans="2:2">
      <c r="B7455" s="18"/>
    </row>
    <row r="7456" spans="2:2">
      <c r="B7456" s="18"/>
    </row>
    <row r="7457" spans="2:2">
      <c r="B7457" s="18"/>
    </row>
    <row r="7458" spans="2:2">
      <c r="B7458" s="18"/>
    </row>
    <row r="7459" spans="2:2">
      <c r="B7459" s="18"/>
    </row>
    <row r="7460" spans="2:2">
      <c r="B7460" s="18"/>
    </row>
    <row r="7461" spans="2:2">
      <c r="B7461" s="18"/>
    </row>
    <row r="7462" spans="2:2">
      <c r="B7462" s="18"/>
    </row>
    <row r="7463" spans="2:2">
      <c r="B7463" s="18"/>
    </row>
    <row r="7464" spans="2:2">
      <c r="B7464" s="18"/>
    </row>
    <row r="7465" spans="2:2">
      <c r="B7465" s="18"/>
    </row>
    <row r="7466" spans="2:2">
      <c r="B7466" s="18"/>
    </row>
    <row r="7467" spans="2:2">
      <c r="B7467" s="18"/>
    </row>
    <row r="7468" spans="2:2">
      <c r="B7468" s="18"/>
    </row>
    <row r="7469" spans="2:2">
      <c r="B7469" s="18"/>
    </row>
    <row r="7470" spans="2:2">
      <c r="B7470" s="18"/>
    </row>
    <row r="7471" spans="2:2">
      <c r="B7471" s="18"/>
    </row>
    <row r="7472" spans="2:2">
      <c r="B7472" s="18"/>
    </row>
    <row r="7473" spans="2:2">
      <c r="B7473" s="18"/>
    </row>
    <row r="7474" spans="2:2">
      <c r="B7474" s="18"/>
    </row>
    <row r="7475" spans="2:2">
      <c r="B7475" s="18"/>
    </row>
    <row r="7476" spans="2:2">
      <c r="B7476" s="18"/>
    </row>
    <row r="7477" spans="2:2">
      <c r="B7477" s="18"/>
    </row>
    <row r="7478" spans="2:2">
      <c r="B7478" s="18"/>
    </row>
    <row r="7479" spans="2:2">
      <c r="B7479" s="18"/>
    </row>
    <row r="7480" spans="2:2">
      <c r="B7480" s="18"/>
    </row>
    <row r="7481" spans="2:2">
      <c r="B7481" s="18"/>
    </row>
    <row r="7482" spans="2:2">
      <c r="B7482" s="18"/>
    </row>
    <row r="7483" spans="2:2">
      <c r="B7483" s="18"/>
    </row>
    <row r="7484" spans="2:2">
      <c r="B7484" s="18"/>
    </row>
    <row r="7485" spans="2:2">
      <c r="B7485" s="18"/>
    </row>
    <row r="7486" spans="2:2">
      <c r="B7486" s="18"/>
    </row>
    <row r="7487" spans="2:2">
      <c r="B7487" s="18"/>
    </row>
    <row r="7488" spans="2:2">
      <c r="B7488" s="18"/>
    </row>
    <row r="7489" spans="2:2">
      <c r="B7489" s="18"/>
    </row>
    <row r="7490" spans="2:2">
      <c r="B7490" s="18"/>
    </row>
    <row r="7491" spans="2:2">
      <c r="B7491" s="18"/>
    </row>
    <row r="7492" spans="2:2">
      <c r="B7492" s="18"/>
    </row>
    <row r="7493" spans="2:2">
      <c r="B7493" s="18"/>
    </row>
    <row r="7494" spans="2:2">
      <c r="B7494" s="18"/>
    </row>
    <row r="7495" spans="2:2">
      <c r="B7495" s="18"/>
    </row>
    <row r="7496" spans="2:2">
      <c r="B7496" s="18"/>
    </row>
    <row r="7497" spans="2:2">
      <c r="B7497" s="18"/>
    </row>
    <row r="7498" spans="2:2">
      <c r="B7498" s="18"/>
    </row>
    <row r="7499" spans="2:2">
      <c r="B7499" s="18"/>
    </row>
    <row r="7500" spans="2:2">
      <c r="B7500" s="18"/>
    </row>
    <row r="7501" spans="2:2">
      <c r="B7501" s="18"/>
    </row>
    <row r="7502" spans="2:2">
      <c r="B7502" s="18"/>
    </row>
    <row r="7503" spans="2:2">
      <c r="B7503" s="18"/>
    </row>
    <row r="7504" spans="2:2">
      <c r="B7504" s="18"/>
    </row>
    <row r="7505" spans="2:2">
      <c r="B7505" s="18"/>
    </row>
    <row r="7506" spans="2:2">
      <c r="B7506" s="18"/>
    </row>
    <row r="7507" spans="2:2">
      <c r="B7507" s="18"/>
    </row>
    <row r="7508" spans="2:2">
      <c r="B7508" s="18"/>
    </row>
    <row r="7509" spans="2:2">
      <c r="B7509" s="18"/>
    </row>
    <row r="7510" spans="2:2">
      <c r="B7510" s="18"/>
    </row>
    <row r="7511" spans="2:2">
      <c r="B7511" s="18"/>
    </row>
    <row r="7512" spans="2:2">
      <c r="B7512" s="18"/>
    </row>
    <row r="7513" spans="2:2">
      <c r="B7513" s="18"/>
    </row>
    <row r="7514" spans="2:2">
      <c r="B7514" s="18"/>
    </row>
    <row r="7515" spans="2:2">
      <c r="B7515" s="18"/>
    </row>
    <row r="7516" spans="2:2">
      <c r="B7516" s="18"/>
    </row>
    <row r="7517" spans="2:2">
      <c r="B7517" s="18"/>
    </row>
    <row r="7518" spans="2:2">
      <c r="B7518" s="18"/>
    </row>
    <row r="7519" spans="2:2">
      <c r="B7519" s="18"/>
    </row>
    <row r="7520" spans="2:2">
      <c r="B7520" s="18"/>
    </row>
    <row r="7521" spans="2:2">
      <c r="B7521" s="18"/>
    </row>
    <row r="7522" spans="2:2">
      <c r="B7522" s="18"/>
    </row>
    <row r="7523" spans="2:2">
      <c r="B7523" s="18"/>
    </row>
    <row r="7524" spans="2:2">
      <c r="B7524" s="18"/>
    </row>
    <row r="7525" spans="2:2">
      <c r="B7525" s="18"/>
    </row>
    <row r="7526" spans="2:2">
      <c r="B7526" s="18"/>
    </row>
    <row r="7527" spans="2:2">
      <c r="B7527" s="18"/>
    </row>
    <row r="7528" spans="2:2">
      <c r="B7528" s="18"/>
    </row>
    <row r="7529" spans="2:2">
      <c r="B7529" s="18"/>
    </row>
    <row r="7530" spans="2:2">
      <c r="B7530" s="18"/>
    </row>
    <row r="7531" spans="2:2">
      <c r="B7531" s="18"/>
    </row>
    <row r="7532" spans="2:2">
      <c r="B7532" s="18"/>
    </row>
    <row r="7533" spans="2:2">
      <c r="B7533" s="18"/>
    </row>
    <row r="7534" spans="2:2">
      <c r="B7534" s="18"/>
    </row>
    <row r="7535" spans="2:2">
      <c r="B7535" s="18"/>
    </row>
    <row r="7536" spans="2:2">
      <c r="B7536" s="18"/>
    </row>
    <row r="7537" spans="2:2">
      <c r="B7537" s="18"/>
    </row>
    <row r="7538" spans="2:2">
      <c r="B7538" s="18"/>
    </row>
    <row r="7539" spans="2:2">
      <c r="B7539" s="18"/>
    </row>
    <row r="7540" spans="2:2">
      <c r="B7540" s="18"/>
    </row>
    <row r="7541" spans="2:2">
      <c r="B7541" s="18"/>
    </row>
    <row r="7542" spans="2:2">
      <c r="B7542" s="18"/>
    </row>
    <row r="7543" spans="2:2">
      <c r="B7543" s="18"/>
    </row>
    <row r="7544" spans="2:2">
      <c r="B7544" s="18"/>
    </row>
    <row r="7545" spans="2:2">
      <c r="B7545" s="18"/>
    </row>
    <row r="7546" spans="2:2">
      <c r="B7546" s="18"/>
    </row>
    <row r="7547" spans="2:2">
      <c r="B7547" s="18"/>
    </row>
    <row r="7548" spans="2:2">
      <c r="B7548" s="18"/>
    </row>
    <row r="7549" spans="2:2">
      <c r="B7549" s="18"/>
    </row>
    <row r="7550" spans="2:2">
      <c r="B7550" s="18"/>
    </row>
    <row r="7551" spans="2:2">
      <c r="B7551" s="18"/>
    </row>
    <row r="7552" spans="2:2">
      <c r="B7552" s="18"/>
    </row>
    <row r="7553" spans="2:2">
      <c r="B7553" s="18"/>
    </row>
    <row r="7554" spans="2:2">
      <c r="B7554" s="18"/>
    </row>
    <row r="7555" spans="2:2">
      <c r="B7555" s="18"/>
    </row>
    <row r="7556" spans="2:2">
      <c r="B7556" s="18"/>
    </row>
    <row r="7557" spans="2:2">
      <c r="B7557" s="18"/>
    </row>
    <row r="7558" spans="2:2">
      <c r="B7558" s="18"/>
    </row>
    <row r="7559" spans="2:2">
      <c r="B7559" s="18"/>
    </row>
    <row r="7560" spans="2:2">
      <c r="B7560" s="18"/>
    </row>
    <row r="7561" spans="2:2">
      <c r="B7561" s="18"/>
    </row>
    <row r="7562" spans="2:2">
      <c r="B7562" s="18"/>
    </row>
    <row r="7563" spans="2:2">
      <c r="B7563" s="18"/>
    </row>
    <row r="7564" spans="2:2">
      <c r="B7564" s="18"/>
    </row>
    <row r="7565" spans="2:2">
      <c r="B7565" s="18"/>
    </row>
    <row r="7566" spans="2:2">
      <c r="B7566" s="18"/>
    </row>
    <row r="7567" spans="2:2">
      <c r="B7567" s="18"/>
    </row>
    <row r="7568" spans="2:2">
      <c r="B7568" s="18"/>
    </row>
    <row r="7569" spans="2:2">
      <c r="B7569" s="18"/>
    </row>
    <row r="7570" spans="2:2">
      <c r="B7570" s="18"/>
    </row>
    <row r="7571" spans="2:2">
      <c r="B7571" s="18"/>
    </row>
    <row r="7572" spans="2:2">
      <c r="B7572" s="18"/>
    </row>
    <row r="7573" spans="2:2">
      <c r="B7573" s="18"/>
    </row>
    <row r="7574" spans="2:2">
      <c r="B7574" s="18"/>
    </row>
    <row r="7575" spans="2:2">
      <c r="B7575" s="18"/>
    </row>
    <row r="7576" spans="2:2">
      <c r="B7576" s="18"/>
    </row>
    <row r="7577" spans="2:2">
      <c r="B7577" s="18"/>
    </row>
    <row r="7578" spans="2:2">
      <c r="B7578" s="18"/>
    </row>
    <row r="7579" spans="2:2">
      <c r="B7579" s="18"/>
    </row>
    <row r="7580" spans="2:2">
      <c r="B7580" s="18"/>
    </row>
    <row r="7581" spans="2:2">
      <c r="B7581" s="18"/>
    </row>
    <row r="7582" spans="2:2">
      <c r="B7582" s="18"/>
    </row>
    <row r="7583" spans="2:2">
      <c r="B7583" s="18"/>
    </row>
    <row r="7584" spans="2:2">
      <c r="B7584" s="18"/>
    </row>
    <row r="7585" spans="2:2">
      <c r="B7585" s="18"/>
    </row>
    <row r="7586" spans="2:2">
      <c r="B7586" s="18"/>
    </row>
    <row r="7587" spans="2:2">
      <c r="B7587" s="18"/>
    </row>
    <row r="7588" spans="2:2">
      <c r="B7588" s="18"/>
    </row>
    <row r="7589" spans="2:2">
      <c r="B7589" s="18"/>
    </row>
    <row r="7590" spans="2:2">
      <c r="B7590" s="18"/>
    </row>
    <row r="7591" spans="2:2">
      <c r="B7591" s="18"/>
    </row>
    <row r="7592" spans="2:2">
      <c r="B7592" s="18"/>
    </row>
    <row r="7593" spans="2:2">
      <c r="B7593" s="18"/>
    </row>
    <row r="7594" spans="2:2">
      <c r="B7594" s="18"/>
    </row>
    <row r="7595" spans="2:2">
      <c r="B7595" s="18"/>
    </row>
    <row r="7596" spans="2:2">
      <c r="B7596" s="18"/>
    </row>
    <row r="7597" spans="2:2">
      <c r="B7597" s="18"/>
    </row>
    <row r="7598" spans="2:2">
      <c r="B7598" s="18"/>
    </row>
    <row r="7599" spans="2:2">
      <c r="B7599" s="18"/>
    </row>
    <row r="7600" spans="2:2">
      <c r="B7600" s="18"/>
    </row>
    <row r="7601" spans="2:2">
      <c r="B7601" s="18"/>
    </row>
    <row r="7602" spans="2:2">
      <c r="B7602" s="18"/>
    </row>
    <row r="7603" spans="2:2">
      <c r="B7603" s="18"/>
    </row>
    <row r="7604" spans="2:2">
      <c r="B7604" s="18"/>
    </row>
    <row r="7605" spans="2:2">
      <c r="B7605" s="18"/>
    </row>
    <row r="7606" spans="2:2">
      <c r="B7606" s="18"/>
    </row>
    <row r="7607" spans="2:2">
      <c r="B7607" s="18"/>
    </row>
    <row r="7608" spans="2:2">
      <c r="B7608" s="18"/>
    </row>
    <row r="7609" spans="2:2">
      <c r="B7609" s="18"/>
    </row>
    <row r="7610" spans="2:2">
      <c r="B7610" s="18"/>
    </row>
    <row r="7611" spans="2:2">
      <c r="B7611" s="18"/>
    </row>
    <row r="7612" spans="2:2">
      <c r="B7612" s="18"/>
    </row>
    <row r="7613" spans="2:2">
      <c r="B7613" s="18"/>
    </row>
    <row r="7614" spans="2:2">
      <c r="B7614" s="18"/>
    </row>
    <row r="7615" spans="2:2">
      <c r="B7615" s="18"/>
    </row>
    <row r="7616" spans="2:2">
      <c r="B7616" s="18"/>
    </row>
    <row r="7617" spans="2:2">
      <c r="B7617" s="18"/>
    </row>
    <row r="7618" spans="2:2">
      <c r="B7618" s="18"/>
    </row>
    <row r="7619" spans="2:2">
      <c r="B7619" s="18"/>
    </row>
    <row r="7620" spans="2:2">
      <c r="B7620" s="18"/>
    </row>
    <row r="7621" spans="2:2">
      <c r="B7621" s="18"/>
    </row>
    <row r="7622" spans="2:2">
      <c r="B7622" s="18"/>
    </row>
    <row r="7623" spans="2:2">
      <c r="B7623" s="18"/>
    </row>
    <row r="7624" spans="2:2">
      <c r="B7624" s="18"/>
    </row>
    <row r="7625" spans="2:2">
      <c r="B7625" s="18"/>
    </row>
    <row r="7626" spans="2:2">
      <c r="B7626" s="18"/>
    </row>
    <row r="7627" spans="2:2">
      <c r="B7627" s="18"/>
    </row>
    <row r="7628" spans="2:2">
      <c r="B7628" s="18"/>
    </row>
    <row r="7629" spans="2:2">
      <c r="B7629" s="18"/>
    </row>
    <row r="7630" spans="2:2">
      <c r="B7630" s="18"/>
    </row>
    <row r="7631" spans="2:2">
      <c r="B7631" s="18"/>
    </row>
    <row r="7632" spans="2:2">
      <c r="B7632" s="18"/>
    </row>
    <row r="7633" spans="2:2">
      <c r="B7633" s="18"/>
    </row>
    <row r="7634" spans="2:2">
      <c r="B7634" s="18"/>
    </row>
    <row r="7635" spans="2:2">
      <c r="B7635" s="18"/>
    </row>
    <row r="7636" spans="2:2">
      <c r="B7636" s="18"/>
    </row>
    <row r="7637" spans="2:2">
      <c r="B7637" s="18"/>
    </row>
    <row r="7638" spans="2:2">
      <c r="B7638" s="18"/>
    </row>
    <row r="7639" spans="2:2">
      <c r="B7639" s="18"/>
    </row>
    <row r="7640" spans="2:2">
      <c r="B7640" s="18"/>
    </row>
    <row r="7641" spans="2:2">
      <c r="B7641" s="18"/>
    </row>
    <row r="7642" spans="2:2">
      <c r="B7642" s="18"/>
    </row>
    <row r="7643" spans="2:2">
      <c r="B7643" s="18"/>
    </row>
    <row r="7644" spans="2:2">
      <c r="B7644" s="18"/>
    </row>
    <row r="7645" spans="2:2">
      <c r="B7645" s="18"/>
    </row>
    <row r="7646" spans="2:2">
      <c r="B7646" s="18"/>
    </row>
    <row r="7647" spans="2:2">
      <c r="B7647" s="18"/>
    </row>
    <row r="7648" spans="2:2">
      <c r="B7648" s="18"/>
    </row>
    <row r="7649" spans="2:2">
      <c r="B7649" s="18"/>
    </row>
    <row r="7650" spans="2:2">
      <c r="B7650" s="18"/>
    </row>
    <row r="7651" spans="2:2">
      <c r="B7651" s="18"/>
    </row>
    <row r="7652" spans="2:2">
      <c r="B7652" s="18"/>
    </row>
    <row r="7653" spans="2:2">
      <c r="B7653" s="18"/>
    </row>
    <row r="7654" spans="2:2">
      <c r="B7654" s="18"/>
    </row>
    <row r="7655" spans="2:2">
      <c r="B7655" s="18"/>
    </row>
    <row r="7656" spans="2:2">
      <c r="B7656" s="18"/>
    </row>
    <row r="7657" spans="2:2">
      <c r="B7657" s="18"/>
    </row>
    <row r="7658" spans="2:2">
      <c r="B7658" s="18"/>
    </row>
    <row r="7659" spans="2:2">
      <c r="B7659" s="18"/>
    </row>
    <row r="7660" spans="2:2">
      <c r="B7660" s="18"/>
    </row>
    <row r="7661" spans="2:2">
      <c r="B7661" s="18"/>
    </row>
    <row r="7662" spans="2:2">
      <c r="B7662" s="18"/>
    </row>
    <row r="7663" spans="2:2">
      <c r="B7663" s="18"/>
    </row>
    <row r="7664" spans="2:2">
      <c r="B7664" s="18"/>
    </row>
    <row r="7665" spans="2:2">
      <c r="B7665" s="18"/>
    </row>
    <row r="7666" spans="2:2">
      <c r="B7666" s="18"/>
    </row>
    <row r="7667" spans="2:2">
      <c r="B7667" s="18"/>
    </row>
    <row r="7668" spans="2:2">
      <c r="B7668" s="18"/>
    </row>
    <row r="7669" spans="2:2">
      <c r="B7669" s="18"/>
    </row>
    <row r="7670" spans="2:2">
      <c r="B7670" s="18"/>
    </row>
    <row r="7671" spans="2:2">
      <c r="B7671" s="18"/>
    </row>
    <row r="7672" spans="2:2">
      <c r="B7672" s="18"/>
    </row>
    <row r="7673" spans="2:2">
      <c r="B7673" s="18"/>
    </row>
    <row r="7674" spans="2:2">
      <c r="B7674" s="18"/>
    </row>
    <row r="7675" spans="2:2">
      <c r="B7675" s="18"/>
    </row>
    <row r="7676" spans="2:2">
      <c r="B7676" s="18"/>
    </row>
    <row r="7677" spans="2:2">
      <c r="B7677" s="18"/>
    </row>
    <row r="7678" spans="2:2">
      <c r="B7678" s="18"/>
    </row>
    <row r="7679" spans="2:2">
      <c r="B7679" s="18"/>
    </row>
    <row r="7680" spans="2:2">
      <c r="B7680" s="18"/>
    </row>
    <row r="7681" spans="2:2">
      <c r="B7681" s="18"/>
    </row>
    <row r="7682" spans="2:2">
      <c r="B7682" s="18"/>
    </row>
    <row r="7683" spans="2:2">
      <c r="B7683" s="18"/>
    </row>
    <row r="7684" spans="2:2">
      <c r="B7684" s="18"/>
    </row>
    <row r="7685" spans="2:2">
      <c r="B7685" s="18"/>
    </row>
    <row r="7686" spans="2:2">
      <c r="B7686" s="18"/>
    </row>
    <row r="7687" spans="2:2">
      <c r="B7687" s="18"/>
    </row>
    <row r="7688" spans="2:2">
      <c r="B7688" s="18"/>
    </row>
    <row r="7689" spans="2:2">
      <c r="B7689" s="18"/>
    </row>
    <row r="7690" spans="2:2">
      <c r="B7690" s="18"/>
    </row>
    <row r="7691" spans="2:2">
      <c r="B7691" s="18"/>
    </row>
    <row r="7692" spans="2:2">
      <c r="B7692" s="18"/>
    </row>
    <row r="7693" spans="2:2">
      <c r="B7693" s="18"/>
    </row>
    <row r="7694" spans="2:2">
      <c r="B7694" s="18"/>
    </row>
    <row r="7695" spans="2:2">
      <c r="B7695" s="18"/>
    </row>
    <row r="7696" spans="2:2">
      <c r="B7696" s="18"/>
    </row>
    <row r="7697" spans="2:2">
      <c r="B7697" s="18"/>
    </row>
    <row r="7698" spans="2:2">
      <c r="B7698" s="18"/>
    </row>
    <row r="7699" spans="2:2">
      <c r="B7699" s="18"/>
    </row>
    <row r="7700" spans="2:2">
      <c r="B7700" s="18"/>
    </row>
    <row r="7701" spans="2:2">
      <c r="B7701" s="18"/>
    </row>
    <row r="7702" spans="2:2">
      <c r="B7702" s="18"/>
    </row>
    <row r="7703" spans="2:2">
      <c r="B7703" s="18"/>
    </row>
    <row r="7704" spans="2:2">
      <c r="B7704" s="18"/>
    </row>
    <row r="7705" spans="2:2">
      <c r="B7705" s="18"/>
    </row>
    <row r="7706" spans="2:2">
      <c r="B7706" s="18"/>
    </row>
    <row r="7707" spans="2:2">
      <c r="B7707" s="18"/>
    </row>
    <row r="7708" spans="2:2">
      <c r="B7708" s="18"/>
    </row>
    <row r="7709" spans="2:2">
      <c r="B7709" s="18"/>
    </row>
    <row r="7710" spans="2:2">
      <c r="B7710" s="18"/>
    </row>
    <row r="7711" spans="2:2">
      <c r="B7711" s="18"/>
    </row>
    <row r="7712" spans="2:2">
      <c r="B7712" s="18"/>
    </row>
    <row r="7713" spans="2:2">
      <c r="B7713" s="18"/>
    </row>
    <row r="7714" spans="2:2">
      <c r="B7714" s="18"/>
    </row>
    <row r="7715" spans="2:2">
      <c r="B7715" s="18"/>
    </row>
    <row r="7716" spans="2:2">
      <c r="B7716" s="18"/>
    </row>
    <row r="7717" spans="2:2">
      <c r="B7717" s="18"/>
    </row>
    <row r="7718" spans="2:2">
      <c r="B7718" s="18"/>
    </row>
    <row r="7719" spans="2:2">
      <c r="B7719" s="18"/>
    </row>
    <row r="7720" spans="2:2">
      <c r="B7720" s="18"/>
    </row>
    <row r="7721" spans="2:2">
      <c r="B7721" s="18"/>
    </row>
    <row r="7722" spans="2:2">
      <c r="B7722" s="18"/>
    </row>
    <row r="7723" spans="2:2">
      <c r="B7723" s="18"/>
    </row>
    <row r="7724" spans="2:2">
      <c r="B7724" s="18"/>
    </row>
    <row r="7725" spans="2:2">
      <c r="B7725" s="18"/>
    </row>
    <row r="7726" spans="2:2">
      <c r="B7726" s="18"/>
    </row>
    <row r="7727" spans="2:2">
      <c r="B7727" s="18"/>
    </row>
    <row r="7728" spans="2:2">
      <c r="B7728" s="18"/>
    </row>
    <row r="7729" spans="2:2">
      <c r="B7729" s="18"/>
    </row>
    <row r="7730" spans="2:2">
      <c r="B7730" s="18"/>
    </row>
    <row r="7731" spans="2:2">
      <c r="B7731" s="18"/>
    </row>
    <row r="7732" spans="2:2">
      <c r="B7732" s="18"/>
    </row>
    <row r="7733" spans="2:2">
      <c r="B7733" s="18"/>
    </row>
    <row r="7734" spans="2:2">
      <c r="B7734" s="18"/>
    </row>
    <row r="7735" spans="2:2">
      <c r="B7735" s="18"/>
    </row>
    <row r="7736" spans="2:2">
      <c r="B7736" s="18"/>
    </row>
    <row r="7737" spans="2:2">
      <c r="B7737" s="18"/>
    </row>
    <row r="7738" spans="2:2">
      <c r="B7738" s="18"/>
    </row>
    <row r="7739" spans="2:2">
      <c r="B7739" s="18"/>
    </row>
    <row r="7740" spans="2:2">
      <c r="B7740" s="18"/>
    </row>
    <row r="7741" spans="2:2">
      <c r="B7741" s="18"/>
    </row>
    <row r="7742" spans="2:2">
      <c r="B7742" s="18"/>
    </row>
    <row r="7743" spans="2:2">
      <c r="B7743" s="18"/>
    </row>
    <row r="7744" spans="2:2">
      <c r="B7744" s="18"/>
    </row>
    <row r="7745" spans="2:2">
      <c r="B7745" s="18"/>
    </row>
    <row r="7746" spans="2:2">
      <c r="B7746" s="18"/>
    </row>
    <row r="7747" spans="2:2">
      <c r="B7747" s="18"/>
    </row>
    <row r="7748" spans="2:2">
      <c r="B7748" s="18"/>
    </row>
    <row r="7749" spans="2:2">
      <c r="B7749" s="18"/>
    </row>
    <row r="7750" spans="2:2">
      <c r="B7750" s="18"/>
    </row>
    <row r="7751" spans="2:2">
      <c r="B7751" s="18"/>
    </row>
    <row r="7752" spans="2:2">
      <c r="B7752" s="18"/>
    </row>
    <row r="7753" spans="2:2">
      <c r="B7753" s="18"/>
    </row>
    <row r="7754" spans="2:2">
      <c r="B7754" s="18"/>
    </row>
    <row r="7755" spans="2:2">
      <c r="B7755" s="18"/>
    </row>
    <row r="7756" spans="2:2">
      <c r="B7756" s="18"/>
    </row>
    <row r="7757" spans="2:2">
      <c r="B7757" s="18"/>
    </row>
    <row r="7758" spans="2:2">
      <c r="B7758" s="18"/>
    </row>
    <row r="7759" spans="2:2">
      <c r="B7759" s="18"/>
    </row>
    <row r="7760" spans="2:2">
      <c r="B7760" s="18"/>
    </row>
    <row r="7761" spans="2:2">
      <c r="B7761" s="18"/>
    </row>
    <row r="7762" spans="2:2">
      <c r="B7762" s="18"/>
    </row>
    <row r="7763" spans="2:2">
      <c r="B7763" s="18"/>
    </row>
    <row r="7764" spans="2:2">
      <c r="B7764" s="18"/>
    </row>
    <row r="7765" spans="2:2">
      <c r="B7765" s="18"/>
    </row>
    <row r="7766" spans="2:2">
      <c r="B7766" s="18"/>
    </row>
    <row r="7767" spans="2:2">
      <c r="B7767" s="18"/>
    </row>
    <row r="7768" spans="2:2">
      <c r="B7768" s="18"/>
    </row>
    <row r="7769" spans="2:2">
      <c r="B7769" s="18"/>
    </row>
    <row r="7770" spans="2:2">
      <c r="B7770" s="18"/>
    </row>
    <row r="7771" spans="2:2">
      <c r="B7771" s="18"/>
    </row>
    <row r="7772" spans="2:2">
      <c r="B7772" s="18"/>
    </row>
    <row r="7773" spans="2:2">
      <c r="B7773" s="18"/>
    </row>
    <row r="7774" spans="2:2">
      <c r="B7774" s="18"/>
    </row>
    <row r="7775" spans="2:2">
      <c r="B7775" s="18"/>
    </row>
    <row r="7776" spans="2:2">
      <c r="B7776" s="18"/>
    </row>
    <row r="7777" spans="2:2">
      <c r="B7777" s="18"/>
    </row>
    <row r="7778" spans="2:2">
      <c r="B7778" s="18"/>
    </row>
    <row r="7779" spans="2:2">
      <c r="B7779" s="18"/>
    </row>
    <row r="7780" spans="2:2">
      <c r="B7780" s="18"/>
    </row>
    <row r="7781" spans="2:2">
      <c r="B7781" s="18"/>
    </row>
    <row r="7782" spans="2:2">
      <c r="B7782" s="18"/>
    </row>
    <row r="7783" spans="2:2">
      <c r="B7783" s="18"/>
    </row>
    <row r="7784" spans="2:2">
      <c r="B7784" s="18"/>
    </row>
    <row r="7785" spans="2:2">
      <c r="B7785" s="18"/>
    </row>
    <row r="7786" spans="2:2">
      <c r="B7786" s="18"/>
    </row>
    <row r="7787" spans="2:2">
      <c r="B7787" s="18"/>
    </row>
    <row r="7788" spans="2:2">
      <c r="B7788" s="18"/>
    </row>
    <row r="7789" spans="2:2">
      <c r="B7789" s="18"/>
    </row>
    <row r="7790" spans="2:2">
      <c r="B7790" s="18"/>
    </row>
    <row r="7791" spans="2:2">
      <c r="B7791" s="18"/>
    </row>
    <row r="7792" spans="2:2">
      <c r="B7792" s="18"/>
    </row>
    <row r="7793" spans="2:2">
      <c r="B7793" s="18"/>
    </row>
    <row r="7794" spans="2:2">
      <c r="B7794" s="18"/>
    </row>
    <row r="7795" spans="2:2">
      <c r="B7795" s="18"/>
    </row>
    <row r="7796" spans="2:2">
      <c r="B7796" s="18"/>
    </row>
    <row r="7797" spans="2:2">
      <c r="B7797" s="18"/>
    </row>
    <row r="7798" spans="2:2">
      <c r="B7798" s="18"/>
    </row>
    <row r="7799" spans="2:2">
      <c r="B7799" s="18"/>
    </row>
    <row r="7800" spans="2:2">
      <c r="B7800" s="18"/>
    </row>
    <row r="7801" spans="2:2">
      <c r="B7801" s="18"/>
    </row>
    <row r="7802" spans="2:2">
      <c r="B7802" s="18"/>
    </row>
    <row r="7803" spans="2:2">
      <c r="B7803" s="18"/>
    </row>
    <row r="7804" spans="2:2">
      <c r="B7804" s="18"/>
    </row>
    <row r="7805" spans="2:2">
      <c r="B7805" s="18"/>
    </row>
    <row r="7806" spans="2:2">
      <c r="B7806" s="18"/>
    </row>
    <row r="7807" spans="2:2">
      <c r="B7807" s="18"/>
    </row>
    <row r="7808" spans="2:2">
      <c r="B7808" s="18"/>
    </row>
    <row r="7809" spans="2:2">
      <c r="B7809" s="18"/>
    </row>
    <row r="7810" spans="2:2">
      <c r="B7810" s="18"/>
    </row>
    <row r="7811" spans="2:2">
      <c r="B7811" s="18"/>
    </row>
    <row r="7812" spans="2:2">
      <c r="B7812" s="18"/>
    </row>
    <row r="7813" spans="2:2">
      <c r="B7813" s="18"/>
    </row>
    <row r="7814" spans="2:2">
      <c r="B7814" s="18"/>
    </row>
    <row r="7815" spans="2:2">
      <c r="B7815" s="18"/>
    </row>
    <row r="7816" spans="2:2">
      <c r="B7816" s="18"/>
    </row>
    <row r="7817" spans="2:2">
      <c r="B7817" s="18"/>
    </row>
    <row r="7818" spans="2:2">
      <c r="B7818" s="18"/>
    </row>
    <row r="7819" spans="2:2">
      <c r="B7819" s="18"/>
    </row>
    <row r="7820" spans="2:2">
      <c r="B7820" s="18"/>
    </row>
    <row r="7821" spans="2:2">
      <c r="B7821" s="18"/>
    </row>
    <row r="7822" spans="2:2">
      <c r="B7822" s="18"/>
    </row>
    <row r="7823" spans="2:2">
      <c r="B7823" s="18"/>
    </row>
    <row r="7824" spans="2:2">
      <c r="B7824" s="18"/>
    </row>
    <row r="7825" spans="2:2">
      <c r="B7825" s="18"/>
    </row>
    <row r="7826" spans="2:2">
      <c r="B7826" s="18"/>
    </row>
    <row r="7827" spans="2:2">
      <c r="B7827" s="18"/>
    </row>
    <row r="7828" spans="2:2">
      <c r="B7828" s="18"/>
    </row>
    <row r="7829" spans="2:2">
      <c r="B7829" s="18"/>
    </row>
    <row r="7830" spans="2:2">
      <c r="B7830" s="18"/>
    </row>
    <row r="7831" spans="2:2">
      <c r="B7831" s="18"/>
    </row>
    <row r="7832" spans="2:2">
      <c r="B7832" s="18"/>
    </row>
    <row r="7833" spans="2:2">
      <c r="B7833" s="18"/>
    </row>
    <row r="7834" spans="2:2">
      <c r="B7834" s="18"/>
    </row>
    <row r="7835" spans="2:2">
      <c r="B7835" s="18"/>
    </row>
    <row r="7836" spans="2:2">
      <c r="B7836" s="18"/>
    </row>
    <row r="7837" spans="2:2">
      <c r="B7837" s="18"/>
    </row>
    <row r="7838" spans="2:2">
      <c r="B7838" s="18"/>
    </row>
    <row r="7839" spans="2:2">
      <c r="B7839" s="18"/>
    </row>
    <row r="7840" spans="2:2">
      <c r="B7840" s="18"/>
    </row>
    <row r="7841" spans="2:2">
      <c r="B7841" s="18"/>
    </row>
    <row r="7842" spans="2:2">
      <c r="B7842" s="18"/>
    </row>
    <row r="7843" spans="2:2">
      <c r="B7843" s="18"/>
    </row>
    <row r="7844" spans="2:2">
      <c r="B7844" s="18"/>
    </row>
    <row r="7845" spans="2:2">
      <c r="B7845" s="18"/>
    </row>
    <row r="7846" spans="2:2">
      <c r="B7846" s="18"/>
    </row>
    <row r="7847" spans="2:2">
      <c r="B7847" s="18"/>
    </row>
    <row r="7848" spans="2:2">
      <c r="B7848" s="18"/>
    </row>
    <row r="7849" spans="2:2">
      <c r="B7849" s="18"/>
    </row>
    <row r="7850" spans="2:2">
      <c r="B7850" s="18"/>
    </row>
    <row r="7851" spans="2:2">
      <c r="B7851" s="18"/>
    </row>
    <row r="7852" spans="2:2">
      <c r="B7852" s="18"/>
    </row>
    <row r="7853" spans="2:2">
      <c r="B7853" s="18"/>
    </row>
    <row r="7854" spans="2:2">
      <c r="B7854" s="18"/>
    </row>
    <row r="7855" spans="2:2">
      <c r="B7855" s="18"/>
    </row>
    <row r="7856" spans="2:2">
      <c r="B7856" s="18"/>
    </row>
    <row r="7857" spans="2:2">
      <c r="B7857" s="18"/>
    </row>
    <row r="7858" spans="2:2">
      <c r="B7858" s="18"/>
    </row>
    <row r="7859" spans="2:2">
      <c r="B7859" s="18"/>
    </row>
    <row r="7860" spans="2:2">
      <c r="B7860" s="18"/>
    </row>
    <row r="7861" spans="2:2">
      <c r="B7861" s="18"/>
    </row>
    <row r="7862" spans="2:2">
      <c r="B7862" s="18"/>
    </row>
    <row r="7863" spans="2:2">
      <c r="B7863" s="18"/>
    </row>
    <row r="7864" spans="2:2">
      <c r="B7864" s="18"/>
    </row>
    <row r="7865" spans="2:2">
      <c r="B7865" s="18"/>
    </row>
    <row r="7866" spans="2:2">
      <c r="B7866" s="18"/>
    </row>
    <row r="7867" spans="2:2">
      <c r="B7867" s="18"/>
    </row>
    <row r="7868" spans="2:2">
      <c r="B7868" s="18"/>
    </row>
    <row r="7869" spans="2:2">
      <c r="B7869" s="18"/>
    </row>
    <row r="7870" spans="2:2">
      <c r="B7870" s="18"/>
    </row>
    <row r="7871" spans="2:2">
      <c r="B7871" s="18"/>
    </row>
    <row r="7872" spans="2:2">
      <c r="B7872" s="18"/>
    </row>
    <row r="7873" spans="2:2">
      <c r="B7873" s="18"/>
    </row>
    <row r="7874" spans="2:2">
      <c r="B7874" s="18"/>
    </row>
    <row r="7875" spans="2:2">
      <c r="B7875" s="18"/>
    </row>
    <row r="7876" spans="2:2">
      <c r="B7876" s="18"/>
    </row>
    <row r="7877" spans="2:2">
      <c r="B7877" s="18"/>
    </row>
    <row r="7878" spans="2:2">
      <c r="B7878" s="18"/>
    </row>
    <row r="7879" spans="2:2">
      <c r="B7879" s="18"/>
    </row>
    <row r="7880" spans="2:2">
      <c r="B7880" s="18"/>
    </row>
    <row r="7881" spans="2:2">
      <c r="B7881" s="18"/>
    </row>
    <row r="7882" spans="2:2">
      <c r="B7882" s="18"/>
    </row>
    <row r="7883" spans="2:2">
      <c r="B7883" s="18"/>
    </row>
    <row r="7884" spans="2:2">
      <c r="B7884" s="18"/>
    </row>
    <row r="7885" spans="2:2">
      <c r="B7885" s="18"/>
    </row>
    <row r="7886" spans="2:2">
      <c r="B7886" s="18"/>
    </row>
    <row r="7887" spans="2:2">
      <c r="B7887" s="18"/>
    </row>
    <row r="7888" spans="2:2">
      <c r="B7888" s="18"/>
    </row>
    <row r="7889" spans="2:2">
      <c r="B7889" s="18"/>
    </row>
    <row r="7890" spans="2:2">
      <c r="B7890" s="18"/>
    </row>
    <row r="7891" spans="2:2">
      <c r="B7891" s="18"/>
    </row>
    <row r="7892" spans="2:2">
      <c r="B7892" s="18"/>
    </row>
    <row r="7893" spans="2:2">
      <c r="B7893" s="18"/>
    </row>
    <row r="7894" spans="2:2">
      <c r="B7894" s="18"/>
    </row>
    <row r="7895" spans="2:2">
      <c r="B7895" s="18"/>
    </row>
    <row r="7896" spans="2:2">
      <c r="B7896" s="18"/>
    </row>
    <row r="7897" spans="2:2">
      <c r="B7897" s="18"/>
    </row>
    <row r="7898" spans="2:2">
      <c r="B7898" s="18"/>
    </row>
    <row r="7899" spans="2:2">
      <c r="B7899" s="18"/>
    </row>
    <row r="7900" spans="2:2">
      <c r="B7900" s="18"/>
    </row>
    <row r="7901" spans="2:2">
      <c r="B7901" s="18"/>
    </row>
    <row r="7902" spans="2:2">
      <c r="B7902" s="18"/>
    </row>
    <row r="7903" spans="2:2">
      <c r="B7903" s="18"/>
    </row>
    <row r="7904" spans="2:2">
      <c r="B7904" s="18"/>
    </row>
    <row r="7905" spans="2:2">
      <c r="B7905" s="18"/>
    </row>
    <row r="7906" spans="2:2">
      <c r="B7906" s="18"/>
    </row>
    <row r="7907" spans="2:2">
      <c r="B7907" s="18"/>
    </row>
    <row r="7908" spans="2:2">
      <c r="B7908" s="18"/>
    </row>
    <row r="7909" spans="2:2">
      <c r="B7909" s="18"/>
    </row>
    <row r="7910" spans="2:2">
      <c r="B7910" s="18"/>
    </row>
    <row r="7911" spans="2:2">
      <c r="B7911" s="18"/>
    </row>
    <row r="7912" spans="2:2">
      <c r="B7912" s="18"/>
    </row>
    <row r="7913" spans="2:2">
      <c r="B7913" s="18"/>
    </row>
    <row r="7914" spans="2:2">
      <c r="B7914" s="18"/>
    </row>
    <row r="7915" spans="2:2">
      <c r="B7915" s="18"/>
    </row>
    <row r="7916" spans="2:2">
      <c r="B7916" s="18"/>
    </row>
    <row r="7917" spans="2:2">
      <c r="B7917" s="18"/>
    </row>
    <row r="7918" spans="2:2">
      <c r="B7918" s="18"/>
    </row>
    <row r="7919" spans="2:2">
      <c r="B7919" s="18"/>
    </row>
    <row r="7920" spans="2:2">
      <c r="B7920" s="18"/>
    </row>
    <row r="7921" spans="2:2">
      <c r="B7921" s="18"/>
    </row>
    <row r="7922" spans="2:2">
      <c r="B7922" s="18"/>
    </row>
    <row r="7923" spans="2:2">
      <c r="B7923" s="18"/>
    </row>
    <row r="7924" spans="2:2">
      <c r="B7924" s="18"/>
    </row>
    <row r="7925" spans="2:2">
      <c r="B7925" s="18"/>
    </row>
    <row r="7926" spans="2:2">
      <c r="B7926" s="18"/>
    </row>
    <row r="7927" spans="2:2">
      <c r="B7927" s="18"/>
    </row>
    <row r="7928" spans="2:2">
      <c r="B7928" s="18"/>
    </row>
    <row r="7929" spans="2:2">
      <c r="B7929" s="18"/>
    </row>
    <row r="7930" spans="2:2">
      <c r="B7930" s="18"/>
    </row>
    <row r="7931" spans="2:2">
      <c r="B7931" s="18"/>
    </row>
    <row r="7932" spans="2:2">
      <c r="B7932" s="18"/>
    </row>
    <row r="7933" spans="2:2">
      <c r="B7933" s="18"/>
    </row>
    <row r="7934" spans="2:2">
      <c r="B7934" s="18"/>
    </row>
    <row r="7935" spans="2:2">
      <c r="B7935" s="18"/>
    </row>
    <row r="7936" spans="2:2">
      <c r="B7936" s="18"/>
    </row>
    <row r="7937" spans="2:2">
      <c r="B7937" s="18"/>
    </row>
    <row r="7938" spans="2:2">
      <c r="B7938" s="18"/>
    </row>
    <row r="7939" spans="2:2">
      <c r="B7939" s="18"/>
    </row>
    <row r="7940" spans="2:2">
      <c r="B7940" s="18"/>
    </row>
    <row r="7941" spans="2:2">
      <c r="B7941" s="18"/>
    </row>
    <row r="7942" spans="2:2">
      <c r="B7942" s="18"/>
    </row>
    <row r="7943" spans="2:2">
      <c r="B7943" s="18"/>
    </row>
    <row r="7944" spans="2:2">
      <c r="B7944" s="18"/>
    </row>
    <row r="7945" spans="2:2">
      <c r="B7945" s="18"/>
    </row>
    <row r="7946" spans="2:2">
      <c r="B7946" s="18"/>
    </row>
    <row r="7947" spans="2:2">
      <c r="B7947" s="18"/>
    </row>
    <row r="7948" spans="2:2">
      <c r="B7948" s="18"/>
    </row>
    <row r="7949" spans="2:2">
      <c r="B7949" s="18"/>
    </row>
    <row r="7950" spans="2:2">
      <c r="B7950" s="18"/>
    </row>
    <row r="7951" spans="2:2">
      <c r="B7951" s="18"/>
    </row>
    <row r="7952" spans="2:2">
      <c r="B7952" s="18"/>
    </row>
    <row r="7953" spans="2:2">
      <c r="B7953" s="18"/>
    </row>
    <row r="7954" spans="2:2">
      <c r="B7954" s="18"/>
    </row>
    <row r="7955" spans="2:2">
      <c r="B7955" s="18"/>
    </row>
    <row r="7956" spans="2:2">
      <c r="B7956" s="18"/>
    </row>
    <row r="7957" spans="2:2">
      <c r="B7957" s="18"/>
    </row>
    <row r="7958" spans="2:2">
      <c r="B7958" s="18"/>
    </row>
    <row r="7959" spans="2:2">
      <c r="B7959" s="18"/>
    </row>
    <row r="7960" spans="2:2">
      <c r="B7960" s="18"/>
    </row>
    <row r="7961" spans="2:2">
      <c r="B7961" s="18"/>
    </row>
    <row r="7962" spans="2:2">
      <c r="B7962" s="18"/>
    </row>
    <row r="7963" spans="2:2">
      <c r="B7963" s="18"/>
    </row>
    <row r="7964" spans="2:2">
      <c r="B7964" s="18"/>
    </row>
    <row r="7965" spans="2:2">
      <c r="B7965" s="18"/>
    </row>
    <row r="7966" spans="2:2">
      <c r="B7966" s="18"/>
    </row>
    <row r="7967" spans="2:2">
      <c r="B7967" s="18"/>
    </row>
    <row r="7968" spans="2:2">
      <c r="B7968" s="18"/>
    </row>
    <row r="7969" spans="2:2">
      <c r="B7969" s="18"/>
    </row>
    <row r="7970" spans="2:2">
      <c r="B7970" s="18"/>
    </row>
    <row r="7971" spans="2:2">
      <c r="B7971" s="18"/>
    </row>
    <row r="7972" spans="2:2">
      <c r="B7972" s="18"/>
    </row>
    <row r="7973" spans="2:2">
      <c r="B7973" s="18"/>
    </row>
    <row r="7974" spans="2:2">
      <c r="B7974" s="18"/>
    </row>
    <row r="7975" spans="2:2">
      <c r="B7975" s="18"/>
    </row>
    <row r="7976" spans="2:2">
      <c r="B7976" s="18"/>
    </row>
    <row r="7977" spans="2:2">
      <c r="B7977" s="18"/>
    </row>
    <row r="7978" spans="2:2">
      <c r="B7978" s="18"/>
    </row>
    <row r="7979" spans="2:2">
      <c r="B7979" s="18"/>
    </row>
    <row r="7980" spans="2:2">
      <c r="B7980" s="18"/>
    </row>
    <row r="7981" spans="2:2">
      <c r="B7981" s="18"/>
    </row>
    <row r="7982" spans="2:2">
      <c r="B7982" s="18"/>
    </row>
    <row r="7983" spans="2:2">
      <c r="B7983" s="18"/>
    </row>
    <row r="7984" spans="2:2">
      <c r="B7984" s="18"/>
    </row>
    <row r="7985" spans="2:2">
      <c r="B7985" s="18"/>
    </row>
    <row r="7986" spans="2:2">
      <c r="B7986" s="18"/>
    </row>
    <row r="7987" spans="2:2">
      <c r="B7987" s="18"/>
    </row>
    <row r="7988" spans="2:2">
      <c r="B7988" s="18"/>
    </row>
    <row r="7989" spans="2:2">
      <c r="B7989" s="18"/>
    </row>
    <row r="7990" spans="2:2">
      <c r="B7990" s="18"/>
    </row>
    <row r="7991" spans="2:2">
      <c r="B7991" s="18"/>
    </row>
    <row r="7992" spans="2:2">
      <c r="B7992" s="18"/>
    </row>
    <row r="7993" spans="2:2">
      <c r="B7993" s="18"/>
    </row>
    <row r="7994" spans="2:2">
      <c r="B7994" s="18"/>
    </row>
    <row r="7995" spans="2:2">
      <c r="B7995" s="18"/>
    </row>
    <row r="7996" spans="2:2">
      <c r="B7996" s="18"/>
    </row>
    <row r="7997" spans="2:2">
      <c r="B7997" s="18"/>
    </row>
    <row r="7998" spans="2:2">
      <c r="B7998" s="18"/>
    </row>
    <row r="7999" spans="2:2">
      <c r="B7999" s="18"/>
    </row>
    <row r="8000" spans="2:2">
      <c r="B8000" s="18"/>
    </row>
    <row r="8001" spans="2:2">
      <c r="B8001" s="18"/>
    </row>
    <row r="8002" spans="2:2">
      <c r="B8002" s="18"/>
    </row>
    <row r="8003" spans="2:2">
      <c r="B8003" s="18"/>
    </row>
    <row r="8004" spans="2:2">
      <c r="B8004" s="18"/>
    </row>
    <row r="8005" spans="2:2">
      <c r="B8005" s="18"/>
    </row>
    <row r="8006" spans="2:2">
      <c r="B8006" s="18"/>
    </row>
    <row r="8007" spans="2:2">
      <c r="B8007" s="18"/>
    </row>
    <row r="8008" spans="2:2">
      <c r="B8008" s="18"/>
    </row>
    <row r="8009" spans="2:2">
      <c r="B8009" s="18"/>
    </row>
    <row r="8010" spans="2:2">
      <c r="B8010" s="18"/>
    </row>
    <row r="8011" spans="2:2">
      <c r="B8011" s="18"/>
    </row>
    <row r="8012" spans="2:2">
      <c r="B8012" s="18"/>
    </row>
    <row r="8013" spans="2:2">
      <c r="B8013" s="18"/>
    </row>
    <row r="8014" spans="2:2">
      <c r="B8014" s="18"/>
    </row>
    <row r="8015" spans="2:2">
      <c r="B8015" s="18"/>
    </row>
    <row r="8016" spans="2:2">
      <c r="B8016" s="18"/>
    </row>
    <row r="8017" spans="2:2">
      <c r="B8017" s="18"/>
    </row>
    <row r="8018" spans="2:2">
      <c r="B8018" s="18"/>
    </row>
    <row r="8019" spans="2:2">
      <c r="B8019" s="18"/>
    </row>
    <row r="8020" spans="2:2">
      <c r="B8020" s="18"/>
    </row>
    <row r="8021" spans="2:2">
      <c r="B8021" s="18"/>
    </row>
    <row r="8022" spans="2:2">
      <c r="B8022" s="18"/>
    </row>
    <row r="8023" spans="2:2">
      <c r="B8023" s="18"/>
    </row>
    <row r="8024" spans="2:2">
      <c r="B8024" s="18"/>
    </row>
    <row r="8025" spans="2:2">
      <c r="B8025" s="18"/>
    </row>
    <row r="8026" spans="2:2">
      <c r="B8026" s="18"/>
    </row>
    <row r="8027" spans="2:2">
      <c r="B8027" s="18"/>
    </row>
    <row r="8028" spans="2:2">
      <c r="B8028" s="18"/>
    </row>
    <row r="8029" spans="2:2">
      <c r="B8029" s="18"/>
    </row>
    <row r="8030" spans="2:2">
      <c r="B8030" s="18"/>
    </row>
    <row r="8031" spans="2:2">
      <c r="B8031" s="18"/>
    </row>
    <row r="8032" spans="2:2">
      <c r="B8032" s="18"/>
    </row>
    <row r="8033" spans="2:2">
      <c r="B8033" s="18"/>
    </row>
    <row r="8034" spans="2:2">
      <c r="B8034" s="18"/>
    </row>
    <row r="8035" spans="2:2">
      <c r="B8035" s="18"/>
    </row>
    <row r="8036" spans="2:2">
      <c r="B8036" s="18"/>
    </row>
    <row r="8037" spans="2:2">
      <c r="B8037" s="18"/>
    </row>
    <row r="8038" spans="2:2">
      <c r="B8038" s="18"/>
    </row>
    <row r="8039" spans="2:2">
      <c r="B8039" s="18"/>
    </row>
    <row r="8040" spans="2:2">
      <c r="B8040" s="18"/>
    </row>
    <row r="8041" spans="2:2">
      <c r="B8041" s="18"/>
    </row>
    <row r="8042" spans="2:2">
      <c r="B8042" s="18"/>
    </row>
    <row r="8043" spans="2:2">
      <c r="B8043" s="18"/>
    </row>
    <row r="8044" spans="2:2">
      <c r="B8044" s="18"/>
    </row>
    <row r="8045" spans="2:2">
      <c r="B8045" s="18"/>
    </row>
    <row r="8046" spans="2:2">
      <c r="B8046" s="18"/>
    </row>
    <row r="8047" spans="2:2">
      <c r="B8047" s="18"/>
    </row>
    <row r="8048" spans="2:2">
      <c r="B8048" s="18"/>
    </row>
    <row r="8049" spans="2:2">
      <c r="B8049" s="18"/>
    </row>
    <row r="8050" spans="2:2">
      <c r="B8050" s="18"/>
    </row>
    <row r="8051" spans="2:2">
      <c r="B8051" s="18"/>
    </row>
    <row r="8052" spans="2:2">
      <c r="B8052" s="18"/>
    </row>
    <row r="8053" spans="2:2">
      <c r="B8053" s="18"/>
    </row>
    <row r="8054" spans="2:2">
      <c r="B8054" s="18"/>
    </row>
    <row r="8055" spans="2:2">
      <c r="B8055" s="18"/>
    </row>
    <row r="8056" spans="2:2">
      <c r="B8056" s="18"/>
    </row>
    <row r="8057" spans="2:2">
      <c r="B8057" s="18"/>
    </row>
    <row r="8058" spans="2:2">
      <c r="B8058" s="18"/>
    </row>
    <row r="8059" spans="2:2">
      <c r="B8059" s="18"/>
    </row>
    <row r="8060" spans="2:2">
      <c r="B8060" s="18"/>
    </row>
    <row r="8061" spans="2:2">
      <c r="B8061" s="18"/>
    </row>
    <row r="8062" spans="2:2">
      <c r="B8062" s="18"/>
    </row>
    <row r="8063" spans="2:2">
      <c r="B8063" s="18"/>
    </row>
    <row r="8064" spans="2:2">
      <c r="B8064" s="18"/>
    </row>
    <row r="8065" spans="2:2">
      <c r="B8065" s="18"/>
    </row>
    <row r="8066" spans="2:2">
      <c r="B8066" s="18"/>
    </row>
    <row r="8067" spans="2:2">
      <c r="B8067" s="18"/>
    </row>
    <row r="8068" spans="2:2">
      <c r="B8068" s="18"/>
    </row>
    <row r="8069" spans="2:2">
      <c r="B8069" s="18"/>
    </row>
    <row r="8070" spans="2:2">
      <c r="B8070" s="18"/>
    </row>
    <row r="8071" spans="2:2">
      <c r="B8071" s="18"/>
    </row>
    <row r="8072" spans="2:2">
      <c r="B8072" s="18"/>
    </row>
    <row r="8073" spans="2:2">
      <c r="B8073" s="18"/>
    </row>
    <row r="8074" spans="2:2">
      <c r="B8074" s="18"/>
    </row>
    <row r="8075" spans="2:2">
      <c r="B8075" s="18"/>
    </row>
    <row r="8076" spans="2:2">
      <c r="B8076" s="18"/>
    </row>
    <row r="8077" spans="2:2">
      <c r="B8077" s="18"/>
    </row>
    <row r="8078" spans="2:2">
      <c r="B8078" s="18"/>
    </row>
    <row r="8079" spans="2:2">
      <c r="B8079" s="18"/>
    </row>
    <row r="8080" spans="2:2">
      <c r="B8080" s="18"/>
    </row>
    <row r="8081" spans="2:2">
      <c r="B8081" s="18"/>
    </row>
    <row r="8082" spans="2:2">
      <c r="B8082" s="18"/>
    </row>
    <row r="8083" spans="2:2">
      <c r="B8083" s="18"/>
    </row>
    <row r="8084" spans="2:2">
      <c r="B8084" s="18"/>
    </row>
    <row r="8085" spans="2:2">
      <c r="B8085" s="18"/>
    </row>
    <row r="8086" spans="2:2">
      <c r="B8086" s="18"/>
    </row>
    <row r="8087" spans="2:2">
      <c r="B8087" s="18"/>
    </row>
    <row r="8088" spans="2:2">
      <c r="B8088" s="18"/>
    </row>
    <row r="8089" spans="2:2">
      <c r="B8089" s="18"/>
    </row>
    <row r="8090" spans="2:2">
      <c r="B8090" s="18"/>
    </row>
    <row r="8091" spans="2:2">
      <c r="B8091" s="18"/>
    </row>
    <row r="8092" spans="2:2">
      <c r="B8092" s="18"/>
    </row>
    <row r="8093" spans="2:2">
      <c r="B8093" s="18"/>
    </row>
    <row r="8094" spans="2:2">
      <c r="B8094" s="18"/>
    </row>
    <row r="8095" spans="2:2">
      <c r="B8095" s="18"/>
    </row>
    <row r="8096" spans="2:2">
      <c r="B8096" s="18"/>
    </row>
    <row r="8097" spans="2:2">
      <c r="B8097" s="18"/>
    </row>
    <row r="8098" spans="2:2">
      <c r="B8098" s="18"/>
    </row>
    <row r="8099" spans="2:2">
      <c r="B8099" s="18"/>
    </row>
    <row r="8100" spans="2:2">
      <c r="B8100" s="18"/>
    </row>
    <row r="8101" spans="2:2">
      <c r="B8101" s="18"/>
    </row>
    <row r="8102" spans="2:2">
      <c r="B8102" s="18"/>
    </row>
    <row r="8103" spans="2:2">
      <c r="B8103" s="18"/>
    </row>
    <row r="8104" spans="2:2">
      <c r="B8104" s="18"/>
    </row>
    <row r="8105" spans="2:2">
      <c r="B8105" s="18"/>
    </row>
    <row r="8106" spans="2:2">
      <c r="B8106" s="18"/>
    </row>
    <row r="8107" spans="2:2">
      <c r="B8107" s="18"/>
    </row>
    <row r="8108" spans="2:2">
      <c r="B8108" s="18"/>
    </row>
    <row r="8109" spans="2:2">
      <c r="B8109" s="18"/>
    </row>
    <row r="8110" spans="2:2">
      <c r="B8110" s="18"/>
    </row>
    <row r="8111" spans="2:2">
      <c r="B8111" s="18"/>
    </row>
    <row r="8112" spans="2:2">
      <c r="B8112" s="18"/>
    </row>
    <row r="8113" spans="2:2">
      <c r="B8113" s="18"/>
    </row>
    <row r="8114" spans="2:2">
      <c r="B8114" s="18"/>
    </row>
    <row r="8115" spans="2:2">
      <c r="B8115" s="18"/>
    </row>
    <row r="8116" spans="2:2">
      <c r="B8116" s="18"/>
    </row>
    <row r="8117" spans="2:2">
      <c r="B8117" s="18"/>
    </row>
    <row r="8118" spans="2:2">
      <c r="B8118" s="18"/>
    </row>
    <row r="8119" spans="2:2">
      <c r="B8119" s="18"/>
    </row>
    <row r="8120" spans="2:2">
      <c r="B8120" s="18"/>
    </row>
    <row r="8121" spans="2:2">
      <c r="B8121" s="18"/>
    </row>
    <row r="8122" spans="2:2">
      <c r="B8122" s="18"/>
    </row>
    <row r="8123" spans="2:2">
      <c r="B8123" s="18"/>
    </row>
    <row r="8124" spans="2:2">
      <c r="B8124" s="18"/>
    </row>
    <row r="8125" spans="2:2">
      <c r="B8125" s="18"/>
    </row>
    <row r="8126" spans="2:2">
      <c r="B8126" s="18"/>
    </row>
    <row r="8127" spans="2:2">
      <c r="B8127" s="18"/>
    </row>
    <row r="8128" spans="2:2">
      <c r="B8128" s="18"/>
    </row>
    <row r="8129" spans="2:2">
      <c r="B8129" s="18"/>
    </row>
    <row r="8130" spans="2:2">
      <c r="B8130" s="18"/>
    </row>
    <row r="8131" spans="2:2">
      <c r="B8131" s="18"/>
    </row>
    <row r="8132" spans="2:2">
      <c r="B8132" s="18"/>
    </row>
    <row r="8133" spans="2:2">
      <c r="B8133" s="18"/>
    </row>
    <row r="8134" spans="2:2">
      <c r="B8134" s="18"/>
    </row>
    <row r="8135" spans="2:2">
      <c r="B8135" s="18"/>
    </row>
    <row r="8136" spans="2:2">
      <c r="B8136" s="18"/>
    </row>
    <row r="8137" spans="2:2">
      <c r="B8137" s="18"/>
    </row>
    <row r="8138" spans="2:2">
      <c r="B8138" s="18"/>
    </row>
    <row r="8139" spans="2:2">
      <c r="B8139" s="18"/>
    </row>
    <row r="8140" spans="2:2">
      <c r="B8140" s="18"/>
    </row>
    <row r="8141" spans="2:2">
      <c r="B8141" s="18"/>
    </row>
    <row r="8142" spans="2:2">
      <c r="B8142" s="18"/>
    </row>
    <row r="8143" spans="2:2">
      <c r="B8143" s="18"/>
    </row>
    <row r="8144" spans="2:2">
      <c r="B8144" s="18"/>
    </row>
    <row r="8145" spans="2:2">
      <c r="B8145" s="18"/>
    </row>
    <row r="8146" spans="2:2">
      <c r="B8146" s="18"/>
    </row>
    <row r="8147" spans="2:2">
      <c r="B8147" s="18"/>
    </row>
    <row r="8148" spans="2:2">
      <c r="B8148" s="18"/>
    </row>
    <row r="8149" spans="2:2">
      <c r="B8149" s="18"/>
    </row>
    <row r="8150" spans="2:2">
      <c r="B8150" s="18"/>
    </row>
    <row r="8151" spans="2:2">
      <c r="B8151" s="18"/>
    </row>
    <row r="8152" spans="2:2">
      <c r="B8152" s="18"/>
    </row>
    <row r="8153" spans="2:2">
      <c r="B8153" s="18"/>
    </row>
    <row r="8154" spans="2:2">
      <c r="B8154" s="18"/>
    </row>
    <row r="8155" spans="2:2">
      <c r="B8155" s="18"/>
    </row>
    <row r="8156" spans="2:2">
      <c r="B8156" s="18"/>
    </row>
    <row r="8157" spans="2:2">
      <c r="B8157" s="18"/>
    </row>
    <row r="8158" spans="2:2">
      <c r="B8158" s="18"/>
    </row>
    <row r="8159" spans="2:2">
      <c r="B8159" s="18"/>
    </row>
    <row r="8160" spans="2:2">
      <c r="B8160" s="18"/>
    </row>
    <row r="8161" spans="2:2">
      <c r="B8161" s="18"/>
    </row>
    <row r="8162" spans="2:2">
      <c r="B8162" s="18"/>
    </row>
    <row r="8163" spans="2:2">
      <c r="B8163" s="18"/>
    </row>
    <row r="8164" spans="2:2">
      <c r="B8164" s="18"/>
    </row>
    <row r="8165" spans="2:2">
      <c r="B8165" s="18"/>
    </row>
    <row r="8166" spans="2:2">
      <c r="B8166" s="18"/>
    </row>
    <row r="8167" spans="2:2">
      <c r="B8167" s="18"/>
    </row>
    <row r="8168" spans="2:2">
      <c r="B8168" s="18"/>
    </row>
    <row r="8169" spans="2:2">
      <c r="B8169" s="18"/>
    </row>
    <row r="8170" spans="2:2">
      <c r="B8170" s="18"/>
    </row>
    <row r="8171" spans="2:2">
      <c r="B8171" s="18"/>
    </row>
    <row r="8172" spans="2:2">
      <c r="B8172" s="18"/>
    </row>
    <row r="8173" spans="2:2">
      <c r="B8173" s="18"/>
    </row>
    <row r="8174" spans="2:2">
      <c r="B8174" s="18"/>
    </row>
    <row r="8175" spans="2:2">
      <c r="B8175" s="18"/>
    </row>
    <row r="8176" spans="2:2">
      <c r="B8176" s="18"/>
    </row>
    <row r="8177" spans="2:2">
      <c r="B8177" s="18"/>
    </row>
    <row r="8178" spans="2:2">
      <c r="B8178" s="18"/>
    </row>
    <row r="8179" spans="2:2">
      <c r="B8179" s="18"/>
    </row>
    <row r="8180" spans="2:2">
      <c r="B8180" s="18"/>
    </row>
    <row r="8181" spans="2:2">
      <c r="B8181" s="18"/>
    </row>
    <row r="8182" spans="2:2">
      <c r="B8182" s="18"/>
    </row>
    <row r="8183" spans="2:2">
      <c r="B8183" s="18"/>
    </row>
    <row r="8184" spans="2:2">
      <c r="B8184" s="18"/>
    </row>
    <row r="8185" spans="2:2">
      <c r="B8185" s="18"/>
    </row>
    <row r="8186" spans="2:2">
      <c r="B8186" s="18"/>
    </row>
    <row r="8187" spans="2:2">
      <c r="B8187" s="18"/>
    </row>
    <row r="8188" spans="2:2">
      <c r="B8188" s="18"/>
    </row>
    <row r="8189" spans="2:2">
      <c r="B8189" s="18"/>
    </row>
    <row r="8190" spans="2:2">
      <c r="B8190" s="18"/>
    </row>
    <row r="8191" spans="2:2">
      <c r="B8191" s="18"/>
    </row>
    <row r="8192" spans="2:2">
      <c r="B8192" s="18"/>
    </row>
    <row r="8193" spans="2:2">
      <c r="B8193" s="18"/>
    </row>
    <row r="8194" spans="2:2">
      <c r="B8194" s="18"/>
    </row>
    <row r="8195" spans="2:2">
      <c r="B8195" s="18"/>
    </row>
    <row r="8196" spans="2:2">
      <c r="B8196" s="18"/>
    </row>
    <row r="8197" spans="2:2">
      <c r="B8197" s="18"/>
    </row>
    <row r="8198" spans="2:2">
      <c r="B8198" s="18"/>
    </row>
    <row r="8199" spans="2:2">
      <c r="B8199" s="18"/>
    </row>
    <row r="8200" spans="2:2">
      <c r="B8200" s="18"/>
    </row>
    <row r="8201" spans="2:2">
      <c r="B8201" s="18"/>
    </row>
    <row r="8202" spans="2:2">
      <c r="B8202" s="18"/>
    </row>
    <row r="8203" spans="2:2">
      <c r="B8203" s="18"/>
    </row>
    <row r="8204" spans="2:2">
      <c r="B8204" s="18"/>
    </row>
    <row r="8205" spans="2:2">
      <c r="B8205" s="18"/>
    </row>
    <row r="8206" spans="2:2">
      <c r="B8206" s="18"/>
    </row>
    <row r="8207" spans="2:2">
      <c r="B8207" s="18"/>
    </row>
    <row r="8208" spans="2:2">
      <c r="B8208" s="18"/>
    </row>
    <row r="8209" spans="2:2">
      <c r="B8209" s="18"/>
    </row>
    <row r="8210" spans="2:2">
      <c r="B8210" s="18"/>
    </row>
    <row r="8211" spans="2:2">
      <c r="B8211" s="18"/>
    </row>
    <row r="8212" spans="2:2">
      <c r="B8212" s="18"/>
    </row>
    <row r="8213" spans="2:2">
      <c r="B8213" s="18"/>
    </row>
    <row r="8214" spans="2:2">
      <c r="B8214" s="18"/>
    </row>
    <row r="8215" spans="2:2">
      <c r="B8215" s="18"/>
    </row>
    <row r="8216" spans="2:2">
      <c r="B8216" s="18"/>
    </row>
    <row r="8217" spans="2:2">
      <c r="B8217" s="18"/>
    </row>
    <row r="8218" spans="2:2">
      <c r="B8218" s="18"/>
    </row>
    <row r="8219" spans="2:2">
      <c r="B8219" s="18"/>
    </row>
    <row r="8220" spans="2:2">
      <c r="B8220" s="18"/>
    </row>
    <row r="8221" spans="2:2">
      <c r="B8221" s="18"/>
    </row>
    <row r="8222" spans="2:2">
      <c r="B8222" s="18"/>
    </row>
    <row r="8223" spans="2:2">
      <c r="B8223" s="18"/>
    </row>
    <row r="8224" spans="2:2">
      <c r="B8224" s="18"/>
    </row>
    <row r="8225" spans="2:2">
      <c r="B8225" s="18"/>
    </row>
    <row r="8226" spans="2:2">
      <c r="B8226" s="18"/>
    </row>
    <row r="8227" spans="2:2">
      <c r="B8227" s="18"/>
    </row>
    <row r="8228" spans="2:2">
      <c r="B8228" s="18"/>
    </row>
    <row r="8229" spans="2:2">
      <c r="B8229" s="18"/>
    </row>
    <row r="8230" spans="2:2">
      <c r="B8230" s="18"/>
    </row>
    <row r="8231" spans="2:2">
      <c r="B8231" s="18"/>
    </row>
    <row r="8232" spans="2:2">
      <c r="B8232" s="18"/>
    </row>
    <row r="8233" spans="2:2">
      <c r="B8233" s="18"/>
    </row>
    <row r="8234" spans="2:2">
      <c r="B8234" s="18"/>
    </row>
    <row r="8235" spans="2:2">
      <c r="B8235" s="18"/>
    </row>
    <row r="8236" spans="2:2">
      <c r="B8236" s="18"/>
    </row>
    <row r="8237" spans="2:2">
      <c r="B8237" s="18"/>
    </row>
    <row r="8238" spans="2:2">
      <c r="B8238" s="18"/>
    </row>
    <row r="8239" spans="2:2">
      <c r="B8239" s="18"/>
    </row>
    <row r="8240" spans="2:2">
      <c r="B8240" s="18"/>
    </row>
    <row r="8241" spans="2:2">
      <c r="B8241" s="18"/>
    </row>
    <row r="8242" spans="2:2">
      <c r="B8242" s="18"/>
    </row>
    <row r="8243" spans="2:2">
      <c r="B8243" s="18"/>
    </row>
    <row r="8244" spans="2:2">
      <c r="B8244" s="18"/>
    </row>
    <row r="8245" spans="2:2">
      <c r="B8245" s="18"/>
    </row>
    <row r="8246" spans="2:2">
      <c r="B8246" s="18"/>
    </row>
    <row r="8247" spans="2:2">
      <c r="B8247" s="18"/>
    </row>
    <row r="8248" spans="2:2">
      <c r="B8248" s="18"/>
    </row>
    <row r="8249" spans="2:2">
      <c r="B8249" s="18"/>
    </row>
    <row r="8250" spans="2:2">
      <c r="B8250" s="18"/>
    </row>
    <row r="8251" spans="2:2">
      <c r="B8251" s="18"/>
    </row>
    <row r="8252" spans="2:2">
      <c r="B8252" s="18"/>
    </row>
    <row r="8253" spans="2:2">
      <c r="B8253" s="18"/>
    </row>
    <row r="8254" spans="2:2">
      <c r="B8254" s="18"/>
    </row>
    <row r="8255" spans="2:2">
      <c r="B8255" s="18"/>
    </row>
    <row r="8256" spans="2:2">
      <c r="B8256" s="18"/>
    </row>
    <row r="8257" spans="2:2">
      <c r="B8257" s="18"/>
    </row>
    <row r="8258" spans="2:2">
      <c r="B8258" s="18"/>
    </row>
    <row r="8259" spans="2:2">
      <c r="B8259" s="18"/>
    </row>
    <row r="8260" spans="2:2">
      <c r="B8260" s="18"/>
    </row>
    <row r="8261" spans="2:2">
      <c r="B8261" s="18"/>
    </row>
    <row r="8262" spans="2:2">
      <c r="B8262" s="18"/>
    </row>
    <row r="8263" spans="2:2">
      <c r="B8263" s="18"/>
    </row>
    <row r="8264" spans="2:2">
      <c r="B8264" s="18"/>
    </row>
    <row r="8265" spans="2:2">
      <c r="B8265" s="18"/>
    </row>
    <row r="8266" spans="2:2">
      <c r="B8266" s="18"/>
    </row>
    <row r="8267" spans="2:2">
      <c r="B8267" s="18"/>
    </row>
    <row r="8268" spans="2:2">
      <c r="B8268" s="18"/>
    </row>
    <row r="8269" spans="2:2">
      <c r="B8269" s="18"/>
    </row>
    <row r="8270" spans="2:2">
      <c r="B8270" s="18"/>
    </row>
    <row r="8271" spans="2:2">
      <c r="B8271" s="18"/>
    </row>
    <row r="8272" spans="2:2">
      <c r="B8272" s="18"/>
    </row>
    <row r="8273" spans="2:2">
      <c r="B8273" s="18"/>
    </row>
    <row r="8274" spans="2:2">
      <c r="B8274" s="18"/>
    </row>
    <row r="8275" spans="2:2">
      <c r="B8275" s="18"/>
    </row>
    <row r="8276" spans="2:2">
      <c r="B8276" s="18"/>
    </row>
    <row r="8277" spans="2:2">
      <c r="B8277" s="18"/>
    </row>
    <row r="8278" spans="2:2">
      <c r="B8278" s="18"/>
    </row>
    <row r="8279" spans="2:2">
      <c r="B8279" s="18"/>
    </row>
    <row r="8280" spans="2:2">
      <c r="B8280" s="18"/>
    </row>
    <row r="8281" spans="2:2">
      <c r="B8281" s="18"/>
    </row>
    <row r="8282" spans="2:2">
      <c r="B8282" s="18"/>
    </row>
    <row r="8283" spans="2:2">
      <c r="B8283" s="18"/>
    </row>
    <row r="8284" spans="2:2">
      <c r="B8284" s="18"/>
    </row>
    <row r="8285" spans="2:2">
      <c r="B8285" s="18"/>
    </row>
    <row r="8286" spans="2:2">
      <c r="B8286" s="18"/>
    </row>
    <row r="8287" spans="2:2">
      <c r="B8287" s="18"/>
    </row>
    <row r="8288" spans="2:2">
      <c r="B8288" s="18"/>
    </row>
    <row r="8289" spans="2:2">
      <c r="B8289" s="18"/>
    </row>
    <row r="8290" spans="2:2">
      <c r="B8290" s="18"/>
    </row>
    <row r="8291" spans="2:2">
      <c r="B8291" s="18"/>
    </row>
    <row r="8292" spans="2:2">
      <c r="B8292" s="18"/>
    </row>
    <row r="8293" spans="2:2">
      <c r="B8293" s="18"/>
    </row>
    <row r="8294" spans="2:2">
      <c r="B8294" s="18"/>
    </row>
    <row r="8295" spans="2:2">
      <c r="B8295" s="18"/>
    </row>
    <row r="8296" spans="2:2">
      <c r="B8296" s="18"/>
    </row>
    <row r="8297" spans="2:2">
      <c r="B8297" s="18"/>
    </row>
    <row r="8298" spans="2:2">
      <c r="B8298" s="18"/>
    </row>
    <row r="8299" spans="2:2">
      <c r="B8299" s="18"/>
    </row>
    <row r="8300" spans="2:2">
      <c r="B8300" s="18"/>
    </row>
    <row r="8301" spans="2:2">
      <c r="B8301" s="18"/>
    </row>
    <row r="8302" spans="2:2">
      <c r="B8302" s="18"/>
    </row>
    <row r="8303" spans="2:2">
      <c r="B8303" s="18"/>
    </row>
    <row r="8304" spans="2:2">
      <c r="B8304" s="18"/>
    </row>
    <row r="8305" spans="2:2">
      <c r="B8305" s="18"/>
    </row>
    <row r="8306" spans="2:2">
      <c r="B8306" s="18"/>
    </row>
    <row r="8307" spans="2:2">
      <c r="B8307" s="18"/>
    </row>
    <row r="8308" spans="2:2">
      <c r="B8308" s="18"/>
    </row>
    <row r="8309" spans="2:2">
      <c r="B8309" s="18"/>
    </row>
    <row r="8310" spans="2:2">
      <c r="B8310" s="18"/>
    </row>
    <row r="8311" spans="2:2">
      <c r="B8311" s="18"/>
    </row>
    <row r="8312" spans="2:2">
      <c r="B8312" s="18"/>
    </row>
    <row r="8313" spans="2:2">
      <c r="B8313" s="18"/>
    </row>
    <row r="8314" spans="2:2">
      <c r="B8314" s="18"/>
    </row>
    <row r="8315" spans="2:2">
      <c r="B8315" s="18"/>
    </row>
    <row r="8316" spans="2:2">
      <c r="B8316" s="18"/>
    </row>
    <row r="8317" spans="2:2">
      <c r="B8317" s="18"/>
    </row>
    <row r="8318" spans="2:2">
      <c r="B8318" s="18"/>
    </row>
    <row r="8319" spans="2:2">
      <c r="B8319" s="18"/>
    </row>
    <row r="8320" spans="2:2">
      <c r="B8320" s="18"/>
    </row>
    <row r="8321" spans="2:2">
      <c r="B8321" s="18"/>
    </row>
    <row r="8322" spans="2:2">
      <c r="B8322" s="18"/>
    </row>
    <row r="8323" spans="2:2">
      <c r="B8323" s="18"/>
    </row>
    <row r="8324" spans="2:2">
      <c r="B8324" s="18"/>
    </row>
    <row r="8325" spans="2:2">
      <c r="B8325" s="18"/>
    </row>
    <row r="8326" spans="2:2">
      <c r="B8326" s="18"/>
    </row>
    <row r="8327" spans="2:2">
      <c r="B8327" s="18"/>
    </row>
    <row r="8328" spans="2:2">
      <c r="B8328" s="18"/>
    </row>
    <row r="8329" spans="2:2">
      <c r="B8329" s="18"/>
    </row>
    <row r="8330" spans="2:2">
      <c r="B8330" s="18"/>
    </row>
    <row r="8331" spans="2:2">
      <c r="B8331" s="18"/>
    </row>
    <row r="8332" spans="2:2">
      <c r="B8332" s="18"/>
    </row>
    <row r="8333" spans="2:2">
      <c r="B8333" s="18"/>
    </row>
    <row r="8334" spans="2:2">
      <c r="B8334" s="18"/>
    </row>
    <row r="8335" spans="2:2">
      <c r="B8335" s="18"/>
    </row>
    <row r="8336" spans="2:2">
      <c r="B8336" s="18"/>
    </row>
    <row r="8337" spans="2:2">
      <c r="B8337" s="18"/>
    </row>
    <row r="8338" spans="2:2">
      <c r="B8338" s="18"/>
    </row>
    <row r="8339" spans="2:2">
      <c r="B8339" s="18"/>
    </row>
    <row r="8340" spans="2:2">
      <c r="B8340" s="18"/>
    </row>
    <row r="8341" spans="2:2">
      <c r="B8341" s="18"/>
    </row>
    <row r="8342" spans="2:2">
      <c r="B8342" s="18"/>
    </row>
    <row r="8343" spans="2:2">
      <c r="B8343" s="18"/>
    </row>
    <row r="8344" spans="2:2">
      <c r="B8344" s="18"/>
    </row>
    <row r="8345" spans="2:2">
      <c r="B8345" s="18"/>
    </row>
    <row r="8346" spans="2:2">
      <c r="B8346" s="18"/>
    </row>
    <row r="8347" spans="2:2">
      <c r="B8347" s="18"/>
    </row>
    <row r="8348" spans="2:2">
      <c r="B8348" s="18"/>
    </row>
    <row r="8349" spans="2:2">
      <c r="B8349" s="18"/>
    </row>
    <row r="8350" spans="2:2">
      <c r="B8350" s="18"/>
    </row>
    <row r="8351" spans="2:2">
      <c r="B8351" s="18"/>
    </row>
    <row r="8352" spans="2:2">
      <c r="B8352" s="18"/>
    </row>
    <row r="8353" spans="2:2">
      <c r="B8353" s="18"/>
    </row>
    <row r="8354" spans="2:2">
      <c r="B8354" s="18"/>
    </row>
    <row r="8355" spans="2:2">
      <c r="B8355" s="18"/>
    </row>
    <row r="8356" spans="2:2">
      <c r="B8356" s="18"/>
    </row>
    <row r="8357" spans="2:2">
      <c r="B8357" s="18"/>
    </row>
    <row r="8358" spans="2:2">
      <c r="B8358" s="18"/>
    </row>
    <row r="8359" spans="2:2">
      <c r="B8359" s="18"/>
    </row>
    <row r="8360" spans="2:2">
      <c r="B8360" s="18"/>
    </row>
    <row r="8361" spans="2:2">
      <c r="B8361" s="18"/>
    </row>
    <row r="8362" spans="2:2">
      <c r="B8362" s="18"/>
    </row>
    <row r="8363" spans="2:2">
      <c r="B8363" s="18"/>
    </row>
    <row r="8364" spans="2:2">
      <c r="B8364" s="18"/>
    </row>
    <row r="8365" spans="2:2">
      <c r="B8365" s="18"/>
    </row>
    <row r="8366" spans="2:2">
      <c r="B8366" s="18"/>
    </row>
    <row r="8367" spans="2:2">
      <c r="B8367" s="18"/>
    </row>
    <row r="8368" spans="2:2">
      <c r="B8368" s="18"/>
    </row>
    <row r="8369" spans="2:2">
      <c r="B8369" s="18"/>
    </row>
    <row r="8370" spans="2:2">
      <c r="B8370" s="18"/>
    </row>
    <row r="8371" spans="2:2">
      <c r="B8371" s="18"/>
    </row>
    <row r="8372" spans="2:2">
      <c r="B8372" s="18"/>
    </row>
    <row r="8373" spans="2:2">
      <c r="B8373" s="18"/>
    </row>
    <row r="8374" spans="2:2">
      <c r="B8374" s="18"/>
    </row>
    <row r="8375" spans="2:2">
      <c r="B8375" s="18"/>
    </row>
    <row r="8376" spans="2:2">
      <c r="B8376" s="18"/>
    </row>
    <row r="8377" spans="2:2">
      <c r="B8377" s="18"/>
    </row>
    <row r="8378" spans="2:2">
      <c r="B8378" s="18"/>
    </row>
    <row r="8379" spans="2:2">
      <c r="B8379" s="18"/>
    </row>
    <row r="8380" spans="2:2">
      <c r="B8380" s="18"/>
    </row>
    <row r="8381" spans="2:2">
      <c r="B8381" s="18"/>
    </row>
    <row r="8382" spans="2:2">
      <c r="B8382" s="18"/>
    </row>
    <row r="8383" spans="2:2">
      <c r="B8383" s="18"/>
    </row>
    <row r="8384" spans="2:2">
      <c r="B8384" s="18"/>
    </row>
    <row r="8385" spans="2:2">
      <c r="B8385" s="18"/>
    </row>
    <row r="8386" spans="2:2">
      <c r="B8386" s="18"/>
    </row>
    <row r="8387" spans="2:2">
      <c r="B8387" s="18"/>
    </row>
    <row r="8388" spans="2:2">
      <c r="B8388" s="18"/>
    </row>
    <row r="8389" spans="2:2">
      <c r="B8389" s="18"/>
    </row>
    <row r="8390" spans="2:2">
      <c r="B8390" s="18"/>
    </row>
    <row r="8391" spans="2:2">
      <c r="B8391" s="18"/>
    </row>
    <row r="8392" spans="2:2">
      <c r="B8392" s="18"/>
    </row>
    <row r="8393" spans="2:2">
      <c r="B8393" s="18"/>
    </row>
    <row r="8394" spans="2:2">
      <c r="B8394" s="18"/>
    </row>
    <row r="8395" spans="2:2">
      <c r="B8395" s="18"/>
    </row>
    <row r="8396" spans="2:2">
      <c r="B8396" s="18"/>
    </row>
    <row r="8397" spans="2:2">
      <c r="B8397" s="18"/>
    </row>
    <row r="8398" spans="2:2">
      <c r="B8398" s="18"/>
    </row>
    <row r="8399" spans="2:2">
      <c r="B8399" s="18"/>
    </row>
    <row r="8400" spans="2:2">
      <c r="B8400" s="18"/>
    </row>
    <row r="8401" spans="2:2">
      <c r="B8401" s="18"/>
    </row>
    <row r="8402" spans="2:2">
      <c r="B8402" s="18"/>
    </row>
    <row r="8403" spans="2:2">
      <c r="B8403" s="18"/>
    </row>
    <row r="8404" spans="2:2">
      <c r="B8404" s="18"/>
    </row>
    <row r="8405" spans="2:2">
      <c r="B8405" s="18"/>
    </row>
    <row r="8406" spans="2:2">
      <c r="B8406" s="18"/>
    </row>
    <row r="8407" spans="2:2">
      <c r="B8407" s="18"/>
    </row>
    <row r="8408" spans="2:2">
      <c r="B8408" s="18"/>
    </row>
    <row r="8409" spans="2:2">
      <c r="B8409" s="18"/>
    </row>
    <row r="8410" spans="2:2">
      <c r="B8410" s="18"/>
    </row>
    <row r="8411" spans="2:2">
      <c r="B8411" s="18"/>
    </row>
    <row r="8412" spans="2:2">
      <c r="B8412" s="18"/>
    </row>
    <row r="8413" spans="2:2">
      <c r="B8413" s="18"/>
    </row>
    <row r="8414" spans="2:2">
      <c r="B8414" s="18"/>
    </row>
    <row r="8415" spans="2:2">
      <c r="B8415" s="18"/>
    </row>
    <row r="8416" spans="2:2">
      <c r="B8416" s="18"/>
    </row>
    <row r="8417" spans="2:2">
      <c r="B8417" s="18"/>
    </row>
    <row r="8418" spans="2:2">
      <c r="B8418" s="18"/>
    </row>
    <row r="8419" spans="2:2">
      <c r="B8419" s="18"/>
    </row>
    <row r="8420" spans="2:2">
      <c r="B8420" s="18"/>
    </row>
    <row r="8421" spans="2:2">
      <c r="B8421" s="18"/>
    </row>
    <row r="8422" spans="2:2">
      <c r="B8422" s="18"/>
    </row>
    <row r="8423" spans="2:2">
      <c r="B8423" s="18"/>
    </row>
    <row r="8424" spans="2:2">
      <c r="B8424" s="18"/>
    </row>
    <row r="8425" spans="2:2">
      <c r="B8425" s="18"/>
    </row>
    <row r="8426" spans="2:2">
      <c r="B8426" s="18"/>
    </row>
    <row r="8427" spans="2:2">
      <c r="B8427" s="18"/>
    </row>
    <row r="8428" spans="2:2">
      <c r="B8428" s="18"/>
    </row>
    <row r="8429" spans="2:2">
      <c r="B8429" s="18"/>
    </row>
    <row r="8430" spans="2:2">
      <c r="B8430" s="18"/>
    </row>
    <row r="8431" spans="2:2">
      <c r="B8431" s="18"/>
    </row>
    <row r="8432" spans="2:2">
      <c r="B8432" s="18"/>
    </row>
    <row r="8433" spans="2:2">
      <c r="B8433" s="18"/>
    </row>
    <row r="8434" spans="2:2">
      <c r="B8434" s="18"/>
    </row>
    <row r="8435" spans="2:2">
      <c r="B8435" s="18"/>
    </row>
    <row r="8436" spans="2:2">
      <c r="B8436" s="18"/>
    </row>
    <row r="8437" spans="2:2">
      <c r="B8437" s="18"/>
    </row>
    <row r="8438" spans="2:2">
      <c r="B8438" s="18"/>
    </row>
    <row r="8439" spans="2:2">
      <c r="B8439" s="18"/>
    </row>
    <row r="8440" spans="2:2">
      <c r="B8440" s="18"/>
    </row>
    <row r="8441" spans="2:2">
      <c r="B8441" s="18"/>
    </row>
    <row r="8442" spans="2:2">
      <c r="B8442" s="18"/>
    </row>
    <row r="8443" spans="2:2">
      <c r="B8443" s="18"/>
    </row>
    <row r="8444" spans="2:2">
      <c r="B8444" s="18"/>
    </row>
    <row r="8445" spans="2:2">
      <c r="B8445" s="18"/>
    </row>
    <row r="8446" spans="2:2">
      <c r="B8446" s="18"/>
    </row>
    <row r="8447" spans="2:2">
      <c r="B8447" s="18"/>
    </row>
    <row r="8448" spans="2:2">
      <c r="B8448" s="18"/>
    </row>
    <row r="8449" spans="2:2">
      <c r="B8449" s="18"/>
    </row>
    <row r="8450" spans="2:2">
      <c r="B8450" s="18"/>
    </row>
    <row r="8451" spans="2:2">
      <c r="B8451" s="18"/>
    </row>
    <row r="8452" spans="2:2">
      <c r="B8452" s="18"/>
    </row>
    <row r="8453" spans="2:2">
      <c r="B8453" s="18"/>
    </row>
    <row r="8454" spans="2:2">
      <c r="B8454" s="18"/>
    </row>
    <row r="8455" spans="2:2">
      <c r="B8455" s="18"/>
    </row>
    <row r="8456" spans="2:2">
      <c r="B8456" s="18"/>
    </row>
    <row r="8457" spans="2:2">
      <c r="B8457" s="18"/>
    </row>
    <row r="8458" spans="2:2">
      <c r="B8458" s="18"/>
    </row>
    <row r="8459" spans="2:2">
      <c r="B8459" s="18"/>
    </row>
    <row r="8460" spans="2:2">
      <c r="B8460" s="18"/>
    </row>
    <row r="8461" spans="2:2">
      <c r="B8461" s="18"/>
    </row>
    <row r="8462" spans="2:2">
      <c r="B8462" s="18"/>
    </row>
    <row r="8463" spans="2:2">
      <c r="B8463" s="18"/>
    </row>
    <row r="8464" spans="2:2">
      <c r="B8464" s="18"/>
    </row>
    <row r="8465" spans="2:2">
      <c r="B8465" s="18"/>
    </row>
    <row r="8466" spans="2:2">
      <c r="B8466" s="18"/>
    </row>
    <row r="8467" spans="2:2">
      <c r="B8467" s="18"/>
    </row>
    <row r="8468" spans="2:2">
      <c r="B8468" s="18"/>
    </row>
    <row r="8469" spans="2:2">
      <c r="B8469" s="18"/>
    </row>
    <row r="8470" spans="2:2">
      <c r="B8470" s="18"/>
    </row>
    <row r="8471" spans="2:2">
      <c r="B8471" s="18"/>
    </row>
    <row r="8472" spans="2:2">
      <c r="B8472" s="18"/>
    </row>
    <row r="8473" spans="2:2">
      <c r="B8473" s="18"/>
    </row>
    <row r="8474" spans="2:2">
      <c r="B8474" s="18"/>
    </row>
    <row r="8475" spans="2:2">
      <c r="B8475" s="18"/>
    </row>
    <row r="8476" spans="2:2">
      <c r="B8476" s="18"/>
    </row>
    <row r="8477" spans="2:2">
      <c r="B8477" s="18"/>
    </row>
    <row r="8478" spans="2:2">
      <c r="B8478" s="18"/>
    </row>
    <row r="8479" spans="2:2">
      <c r="B8479" s="18"/>
    </row>
    <row r="8480" spans="2:2">
      <c r="B8480" s="18"/>
    </row>
    <row r="8481" spans="2:2">
      <c r="B8481" s="18"/>
    </row>
    <row r="8482" spans="2:2">
      <c r="B8482" s="18"/>
    </row>
    <row r="8483" spans="2:2">
      <c r="B8483" s="18"/>
    </row>
    <row r="8484" spans="2:2">
      <c r="B8484" s="18"/>
    </row>
    <row r="8485" spans="2:2">
      <c r="B8485" s="18"/>
    </row>
    <row r="8486" spans="2:2">
      <c r="B8486" s="18"/>
    </row>
    <row r="8487" spans="2:2">
      <c r="B8487" s="18"/>
    </row>
    <row r="8488" spans="2:2">
      <c r="B8488" s="18"/>
    </row>
    <row r="8489" spans="2:2">
      <c r="B8489" s="18"/>
    </row>
    <row r="8490" spans="2:2">
      <c r="B8490" s="18"/>
    </row>
    <row r="8491" spans="2:2">
      <c r="B8491" s="18"/>
    </row>
    <row r="8492" spans="2:2">
      <c r="B8492" s="18"/>
    </row>
    <row r="8493" spans="2:2">
      <c r="B8493" s="18"/>
    </row>
    <row r="8494" spans="2:2">
      <c r="B8494" s="18"/>
    </row>
    <row r="8495" spans="2:2">
      <c r="B8495" s="18"/>
    </row>
    <row r="8496" spans="2:2">
      <c r="B8496" s="18"/>
    </row>
    <row r="8497" spans="2:2">
      <c r="B8497" s="18"/>
    </row>
    <row r="8498" spans="2:2">
      <c r="B8498" s="18"/>
    </row>
    <row r="8499" spans="2:2">
      <c r="B8499" s="18"/>
    </row>
    <row r="8500" spans="2:2">
      <c r="B8500" s="18"/>
    </row>
    <row r="8501" spans="2:2">
      <c r="B8501" s="18"/>
    </row>
    <row r="8502" spans="2:2">
      <c r="B8502" s="18"/>
    </row>
    <row r="8503" spans="2:2">
      <c r="B8503" s="18"/>
    </row>
    <row r="8504" spans="2:2">
      <c r="B8504" s="18"/>
    </row>
    <row r="8505" spans="2:2">
      <c r="B8505" s="18"/>
    </row>
    <row r="8506" spans="2:2">
      <c r="B8506" s="18"/>
    </row>
    <row r="8507" spans="2:2">
      <c r="B8507" s="18"/>
    </row>
    <row r="8508" spans="2:2">
      <c r="B8508" s="18"/>
    </row>
    <row r="8509" spans="2:2">
      <c r="B8509" s="18"/>
    </row>
    <row r="8510" spans="2:2">
      <c r="B8510" s="18"/>
    </row>
    <row r="8511" spans="2:2">
      <c r="B8511" s="18"/>
    </row>
    <row r="8512" spans="2:2">
      <c r="B8512" s="18"/>
    </row>
    <row r="8513" spans="2:2">
      <c r="B8513" s="18"/>
    </row>
    <row r="8514" spans="2:2">
      <c r="B8514" s="18"/>
    </row>
    <row r="8515" spans="2:2">
      <c r="B8515" s="18"/>
    </row>
    <row r="8516" spans="2:2">
      <c r="B8516" s="18"/>
    </row>
    <row r="8517" spans="2:2">
      <c r="B8517" s="18"/>
    </row>
    <row r="8518" spans="2:2">
      <c r="B8518" s="18"/>
    </row>
    <row r="8519" spans="2:2">
      <c r="B8519" s="18"/>
    </row>
    <row r="8520" spans="2:2">
      <c r="B8520" s="18"/>
    </row>
    <row r="8521" spans="2:2">
      <c r="B8521" s="18"/>
    </row>
    <row r="8522" spans="2:2">
      <c r="B8522" s="18"/>
    </row>
    <row r="8523" spans="2:2">
      <c r="B8523" s="18"/>
    </row>
    <row r="8524" spans="2:2">
      <c r="B8524" s="18"/>
    </row>
    <row r="8525" spans="2:2">
      <c r="B8525" s="18"/>
    </row>
    <row r="8526" spans="2:2">
      <c r="B8526" s="18"/>
    </row>
    <row r="8527" spans="2:2">
      <c r="B8527" s="18"/>
    </row>
    <row r="8528" spans="2:2">
      <c r="B8528" s="18"/>
    </row>
    <row r="8529" spans="2:2">
      <c r="B8529" s="18"/>
    </row>
    <row r="8530" spans="2:2">
      <c r="B8530" s="18"/>
    </row>
    <row r="8531" spans="2:2">
      <c r="B8531" s="18"/>
    </row>
    <row r="8532" spans="2:2">
      <c r="B8532" s="18"/>
    </row>
    <row r="8533" spans="2:2">
      <c r="B8533" s="18"/>
    </row>
    <row r="8534" spans="2:2">
      <c r="B8534" s="18"/>
    </row>
    <row r="8535" spans="2:2">
      <c r="B8535" s="18"/>
    </row>
    <row r="8536" spans="2:2">
      <c r="B8536" s="18"/>
    </row>
    <row r="8537" spans="2:2">
      <c r="B8537" s="18"/>
    </row>
    <row r="8538" spans="2:2">
      <c r="B8538" s="18"/>
    </row>
    <row r="8539" spans="2:2">
      <c r="B8539" s="18"/>
    </row>
    <row r="8540" spans="2:2">
      <c r="B8540" s="18"/>
    </row>
    <row r="8541" spans="2:2">
      <c r="B8541" s="18"/>
    </row>
    <row r="8542" spans="2:2">
      <c r="B8542" s="18"/>
    </row>
    <row r="8543" spans="2:2">
      <c r="B8543" s="18"/>
    </row>
    <row r="8544" spans="2:2">
      <c r="B8544" s="18"/>
    </row>
    <row r="8545" spans="2:2">
      <c r="B8545" s="18"/>
    </row>
    <row r="8546" spans="2:2">
      <c r="B8546" s="18"/>
    </row>
    <row r="8547" spans="2:2">
      <c r="B8547" s="18"/>
    </row>
    <row r="8548" spans="2:2">
      <c r="B8548" s="18"/>
    </row>
    <row r="8549" spans="2:2">
      <c r="B8549" s="18"/>
    </row>
    <row r="8550" spans="2:2">
      <c r="B8550" s="18"/>
    </row>
    <row r="8551" spans="2:2">
      <c r="B8551" s="18"/>
    </row>
    <row r="8552" spans="2:2">
      <c r="B8552" s="18"/>
    </row>
    <row r="8553" spans="2:2">
      <c r="B8553" s="18"/>
    </row>
    <row r="8554" spans="2:2">
      <c r="B8554" s="18"/>
    </row>
    <row r="8555" spans="2:2">
      <c r="B8555" s="18"/>
    </row>
    <row r="8556" spans="2:2">
      <c r="B8556" s="18"/>
    </row>
    <row r="8557" spans="2:2">
      <c r="B8557" s="18"/>
    </row>
    <row r="8558" spans="2:2">
      <c r="B8558" s="18"/>
    </row>
    <row r="8559" spans="2:2">
      <c r="B8559" s="18"/>
    </row>
    <row r="8560" spans="2:2">
      <c r="B8560" s="18"/>
    </row>
    <row r="8561" spans="2:2">
      <c r="B8561" s="18"/>
    </row>
    <row r="8562" spans="2:2">
      <c r="B8562" s="18"/>
    </row>
    <row r="8563" spans="2:2">
      <c r="B8563" s="18"/>
    </row>
    <row r="8564" spans="2:2">
      <c r="B8564" s="18"/>
    </row>
    <row r="8565" spans="2:2">
      <c r="B8565" s="18"/>
    </row>
    <row r="8566" spans="2:2">
      <c r="B8566" s="18"/>
    </row>
    <row r="8567" spans="2:2">
      <c r="B8567" s="18"/>
    </row>
    <row r="8568" spans="2:2">
      <c r="B8568" s="18"/>
    </row>
    <row r="8569" spans="2:2">
      <c r="B8569" s="18"/>
    </row>
    <row r="8570" spans="2:2">
      <c r="B8570" s="18"/>
    </row>
    <row r="8571" spans="2:2">
      <c r="B8571" s="18"/>
    </row>
    <row r="8572" spans="2:2">
      <c r="B8572" s="18"/>
    </row>
    <row r="8573" spans="2:2">
      <c r="B8573" s="18"/>
    </row>
    <row r="8574" spans="2:2">
      <c r="B8574" s="18"/>
    </row>
    <row r="8575" spans="2:2">
      <c r="B8575" s="18"/>
    </row>
    <row r="8576" spans="2:2">
      <c r="B8576" s="18"/>
    </row>
    <row r="8577" spans="2:2">
      <c r="B8577" s="18"/>
    </row>
    <row r="8578" spans="2:2">
      <c r="B8578" s="18"/>
    </row>
    <row r="8579" spans="2:2">
      <c r="B8579" s="18"/>
    </row>
    <row r="8580" spans="2:2">
      <c r="B8580" s="18"/>
    </row>
    <row r="8581" spans="2:2">
      <c r="B8581" s="18"/>
    </row>
    <row r="8582" spans="2:2">
      <c r="B8582" s="18"/>
    </row>
    <row r="8583" spans="2:2">
      <c r="B8583" s="18"/>
    </row>
    <row r="8584" spans="2:2">
      <c r="B8584" s="18"/>
    </row>
    <row r="8585" spans="2:2">
      <c r="B8585" s="18"/>
    </row>
    <row r="8586" spans="2:2">
      <c r="B8586" s="18"/>
    </row>
    <row r="8587" spans="2:2">
      <c r="B8587" s="18"/>
    </row>
    <row r="8588" spans="2:2">
      <c r="B8588" s="18"/>
    </row>
    <row r="8589" spans="2:2">
      <c r="B8589" s="18"/>
    </row>
    <row r="8590" spans="2:2">
      <c r="B8590" s="18"/>
    </row>
    <row r="8591" spans="2:2">
      <c r="B8591" s="18"/>
    </row>
    <row r="8592" spans="2:2">
      <c r="B8592" s="18"/>
    </row>
    <row r="8593" spans="2:2">
      <c r="B8593" s="18"/>
    </row>
    <row r="8594" spans="2:2">
      <c r="B8594" s="18"/>
    </row>
    <row r="8595" spans="2:2">
      <c r="B8595" s="18"/>
    </row>
    <row r="8596" spans="2:2">
      <c r="B8596" s="18"/>
    </row>
    <row r="8597" spans="2:2">
      <c r="B8597" s="18"/>
    </row>
    <row r="8598" spans="2:2">
      <c r="B8598" s="18"/>
    </row>
    <row r="8599" spans="2:2">
      <c r="B8599" s="18"/>
    </row>
    <row r="8600" spans="2:2">
      <c r="B8600" s="18"/>
    </row>
    <row r="8601" spans="2:2">
      <c r="B8601" s="18"/>
    </row>
    <row r="8602" spans="2:2">
      <c r="B8602" s="18"/>
    </row>
    <row r="8603" spans="2:2">
      <c r="B8603" s="18"/>
    </row>
    <row r="8604" spans="2:2">
      <c r="B8604" s="18"/>
    </row>
    <row r="8605" spans="2:2">
      <c r="B8605" s="18"/>
    </row>
    <row r="8606" spans="2:2">
      <c r="B8606" s="18"/>
    </row>
    <row r="8607" spans="2:2">
      <c r="B8607" s="18"/>
    </row>
    <row r="8608" spans="2:2">
      <c r="B8608" s="18"/>
    </row>
    <row r="8609" spans="2:2">
      <c r="B8609" s="18"/>
    </row>
    <row r="8610" spans="2:2">
      <c r="B8610" s="18"/>
    </row>
    <row r="8611" spans="2:2">
      <c r="B8611" s="18"/>
    </row>
    <row r="8612" spans="2:2">
      <c r="B8612" s="18"/>
    </row>
    <row r="8613" spans="2:2">
      <c r="B8613" s="18"/>
    </row>
    <row r="8614" spans="2:2">
      <c r="B8614" s="18"/>
    </row>
    <row r="8615" spans="2:2">
      <c r="B8615" s="18"/>
    </row>
    <row r="8616" spans="2:2">
      <c r="B8616" s="18"/>
    </row>
    <row r="8617" spans="2:2">
      <c r="B8617" s="18"/>
    </row>
    <row r="8618" spans="2:2">
      <c r="B8618" s="18"/>
    </row>
    <row r="8619" spans="2:2">
      <c r="B8619" s="18"/>
    </row>
    <row r="8620" spans="2:2">
      <c r="B8620" s="18"/>
    </row>
    <row r="8621" spans="2:2">
      <c r="B8621" s="18"/>
    </row>
    <row r="8622" spans="2:2">
      <c r="B8622" s="18"/>
    </row>
    <row r="8623" spans="2:2">
      <c r="B8623" s="18"/>
    </row>
    <row r="8624" spans="2:2">
      <c r="B8624" s="18"/>
    </row>
    <row r="8625" spans="2:2">
      <c r="B8625" s="18"/>
    </row>
    <row r="8626" spans="2:2">
      <c r="B8626" s="18"/>
    </row>
    <row r="8627" spans="2:2">
      <c r="B8627" s="18"/>
    </row>
    <row r="8628" spans="2:2">
      <c r="B8628" s="18"/>
    </row>
    <row r="8629" spans="2:2">
      <c r="B8629" s="18"/>
    </row>
    <row r="8630" spans="2:2">
      <c r="B8630" s="18"/>
    </row>
    <row r="8631" spans="2:2">
      <c r="B8631" s="18"/>
    </row>
    <row r="8632" spans="2:2">
      <c r="B8632" s="18"/>
    </row>
    <row r="8633" spans="2:2">
      <c r="B8633" s="18"/>
    </row>
    <row r="8634" spans="2:2">
      <c r="B8634" s="18"/>
    </row>
    <row r="8635" spans="2:2">
      <c r="B8635" s="18"/>
    </row>
    <row r="8636" spans="2:2">
      <c r="B8636" s="18"/>
    </row>
    <row r="8637" spans="2:2">
      <c r="B8637" s="18"/>
    </row>
    <row r="8638" spans="2:2">
      <c r="B8638" s="18"/>
    </row>
    <row r="8639" spans="2:2">
      <c r="B8639" s="18"/>
    </row>
    <row r="8640" spans="2:2">
      <c r="B8640" s="18"/>
    </row>
    <row r="8641" spans="2:2">
      <c r="B8641" s="18"/>
    </row>
    <row r="8642" spans="2:2">
      <c r="B8642" s="18"/>
    </row>
    <row r="8643" spans="2:2">
      <c r="B8643" s="18"/>
    </row>
    <row r="8644" spans="2:2">
      <c r="B8644" s="18"/>
    </row>
    <row r="8645" spans="2:2">
      <c r="B8645" s="18"/>
    </row>
    <row r="8646" spans="2:2">
      <c r="B8646" s="18"/>
    </row>
    <row r="8647" spans="2:2">
      <c r="B8647" s="18"/>
    </row>
    <row r="8648" spans="2:2">
      <c r="B8648" s="18"/>
    </row>
    <row r="8649" spans="2:2">
      <c r="B8649" s="18"/>
    </row>
    <row r="8650" spans="2:2">
      <c r="B8650" s="18"/>
    </row>
    <row r="8651" spans="2:2">
      <c r="B8651" s="18"/>
    </row>
    <row r="8652" spans="2:2">
      <c r="B8652" s="18"/>
    </row>
    <row r="8653" spans="2:2">
      <c r="B8653" s="18"/>
    </row>
    <row r="8654" spans="2:2">
      <c r="B8654" s="18"/>
    </row>
    <row r="8655" spans="2:2">
      <c r="B8655" s="18"/>
    </row>
    <row r="8656" spans="2:2">
      <c r="B8656" s="18"/>
    </row>
    <row r="8657" spans="2:2">
      <c r="B8657" s="18"/>
    </row>
    <row r="8658" spans="2:2">
      <c r="B8658" s="18"/>
    </row>
    <row r="8659" spans="2:2">
      <c r="B8659" s="18"/>
    </row>
    <row r="8660" spans="2:2">
      <c r="B8660" s="18"/>
    </row>
    <row r="8661" spans="2:2">
      <c r="B8661" s="18"/>
    </row>
    <row r="8662" spans="2:2">
      <c r="B8662" s="18"/>
    </row>
    <row r="8663" spans="2:2">
      <c r="B8663" s="18"/>
    </row>
    <row r="8664" spans="2:2">
      <c r="B8664" s="18"/>
    </row>
    <row r="8665" spans="2:2">
      <c r="B8665" s="18"/>
    </row>
    <row r="8666" spans="2:2">
      <c r="B8666" s="18"/>
    </row>
    <row r="8667" spans="2:2">
      <c r="B8667" s="18"/>
    </row>
    <row r="8668" spans="2:2">
      <c r="B8668" s="18"/>
    </row>
    <row r="8669" spans="2:2">
      <c r="B8669" s="18"/>
    </row>
    <row r="8670" spans="2:2">
      <c r="B8670" s="18"/>
    </row>
    <row r="8671" spans="2:2">
      <c r="B8671" s="18"/>
    </row>
    <row r="8672" spans="2:2">
      <c r="B8672" s="18"/>
    </row>
    <row r="8673" spans="2:2">
      <c r="B8673" s="18"/>
    </row>
    <row r="8674" spans="2:2">
      <c r="B8674" s="18"/>
    </row>
    <row r="8675" spans="2:2">
      <c r="B8675" s="18"/>
    </row>
    <row r="8676" spans="2:2">
      <c r="B8676" s="18"/>
    </row>
    <row r="8677" spans="2:2">
      <c r="B8677" s="18"/>
    </row>
    <row r="8678" spans="2:2">
      <c r="B8678" s="18"/>
    </row>
    <row r="8679" spans="2:2">
      <c r="B8679" s="18"/>
    </row>
    <row r="8680" spans="2:2">
      <c r="B8680" s="18"/>
    </row>
    <row r="8681" spans="2:2">
      <c r="B8681" s="18"/>
    </row>
    <row r="8682" spans="2:2">
      <c r="B8682" s="18"/>
    </row>
    <row r="8683" spans="2:2">
      <c r="B8683" s="18"/>
    </row>
    <row r="8684" spans="2:2">
      <c r="B8684" s="18"/>
    </row>
    <row r="8685" spans="2:2">
      <c r="B8685" s="18"/>
    </row>
    <row r="8686" spans="2:2">
      <c r="B8686" s="18"/>
    </row>
    <row r="8687" spans="2:2">
      <c r="B8687" s="18"/>
    </row>
    <row r="8688" spans="2:2">
      <c r="B8688" s="18"/>
    </row>
    <row r="8689" spans="2:2">
      <c r="B8689" s="18"/>
    </row>
    <row r="8690" spans="2:2">
      <c r="B8690" s="18"/>
    </row>
    <row r="8691" spans="2:2">
      <c r="B8691" s="18"/>
    </row>
    <row r="8692" spans="2:2">
      <c r="B8692" s="18"/>
    </row>
    <row r="8693" spans="2:2">
      <c r="B8693" s="18"/>
    </row>
    <row r="8694" spans="2:2">
      <c r="B8694" s="18"/>
    </row>
    <row r="8695" spans="2:2">
      <c r="B8695" s="18"/>
    </row>
    <row r="8696" spans="2:2">
      <c r="B8696" s="18"/>
    </row>
    <row r="8697" spans="2:2">
      <c r="B8697" s="18"/>
    </row>
    <row r="8698" spans="2:2">
      <c r="B8698" s="18"/>
    </row>
    <row r="8699" spans="2:2">
      <c r="B8699" s="18"/>
    </row>
    <row r="8700" spans="2:2">
      <c r="B8700" s="18"/>
    </row>
    <row r="8701" spans="2:2">
      <c r="B8701" s="18"/>
    </row>
    <row r="8702" spans="2:2">
      <c r="B8702" s="18"/>
    </row>
    <row r="8703" spans="2:2">
      <c r="B8703" s="18"/>
    </row>
    <row r="8704" spans="2:2">
      <c r="B8704" s="18"/>
    </row>
    <row r="8705" spans="2:2">
      <c r="B8705" s="18"/>
    </row>
    <row r="8706" spans="2:2">
      <c r="B8706" s="18"/>
    </row>
    <row r="8707" spans="2:2">
      <c r="B8707" s="18"/>
    </row>
    <row r="8708" spans="2:2">
      <c r="B8708" s="18"/>
    </row>
    <row r="8709" spans="2:2">
      <c r="B8709" s="18"/>
    </row>
    <row r="8710" spans="2:2">
      <c r="B8710" s="18"/>
    </row>
    <row r="8711" spans="2:2">
      <c r="B8711" s="18"/>
    </row>
    <row r="8712" spans="2:2">
      <c r="B8712" s="18"/>
    </row>
    <row r="8713" spans="2:2">
      <c r="B8713" s="18"/>
    </row>
    <row r="8714" spans="2:2">
      <c r="B8714" s="18"/>
    </row>
    <row r="8715" spans="2:2">
      <c r="B8715" s="18"/>
    </row>
    <row r="8716" spans="2:2">
      <c r="B8716" s="18"/>
    </row>
    <row r="8717" spans="2:2">
      <c r="B8717" s="18"/>
    </row>
    <row r="8718" spans="2:2">
      <c r="B8718" s="18"/>
    </row>
    <row r="8719" spans="2:2">
      <c r="B8719" s="18"/>
    </row>
    <row r="8720" spans="2:2">
      <c r="B8720" s="18"/>
    </row>
    <row r="8721" spans="2:2">
      <c r="B8721" s="18"/>
    </row>
    <row r="8722" spans="2:2">
      <c r="B8722" s="18"/>
    </row>
    <row r="8723" spans="2:2">
      <c r="B8723" s="18"/>
    </row>
    <row r="8724" spans="2:2">
      <c r="B8724" s="18"/>
    </row>
    <row r="8725" spans="2:2">
      <c r="B8725" s="18"/>
    </row>
    <row r="8726" spans="2:2">
      <c r="B8726" s="18"/>
    </row>
    <row r="8727" spans="2:2">
      <c r="B8727" s="18"/>
    </row>
    <row r="8728" spans="2:2">
      <c r="B8728" s="18"/>
    </row>
    <row r="8729" spans="2:2">
      <c r="B8729" s="18"/>
    </row>
    <row r="8730" spans="2:2">
      <c r="B8730" s="18"/>
    </row>
    <row r="8731" spans="2:2">
      <c r="B8731" s="18"/>
    </row>
    <row r="8732" spans="2:2">
      <c r="B8732" s="18"/>
    </row>
    <row r="8733" spans="2:2">
      <c r="B8733" s="18"/>
    </row>
    <row r="8734" spans="2:2">
      <c r="B8734" s="18"/>
    </row>
    <row r="8735" spans="2:2">
      <c r="B8735" s="18"/>
    </row>
    <row r="8736" spans="2:2">
      <c r="B8736" s="18"/>
    </row>
    <row r="8737" spans="2:2">
      <c r="B8737" s="18"/>
    </row>
    <row r="8738" spans="2:2">
      <c r="B8738" s="18"/>
    </row>
    <row r="8739" spans="2:2">
      <c r="B8739" s="18"/>
    </row>
    <row r="8740" spans="2:2">
      <c r="B8740" s="18"/>
    </row>
    <row r="8741" spans="2:2">
      <c r="B8741" s="18"/>
    </row>
    <row r="8742" spans="2:2">
      <c r="B8742" s="18"/>
    </row>
    <row r="8743" spans="2:2">
      <c r="B8743" s="18"/>
    </row>
    <row r="8744" spans="2:2">
      <c r="B8744" s="18"/>
    </row>
    <row r="8745" spans="2:2">
      <c r="B8745" s="18"/>
    </row>
    <row r="8746" spans="2:2">
      <c r="B8746" s="18"/>
    </row>
    <row r="8747" spans="2:2">
      <c r="B8747" s="18"/>
    </row>
    <row r="8748" spans="2:2">
      <c r="B8748" s="18"/>
    </row>
    <row r="8749" spans="2:2">
      <c r="B8749" s="18"/>
    </row>
    <row r="8750" spans="2:2">
      <c r="B8750" s="18"/>
    </row>
    <row r="8751" spans="2:2">
      <c r="B8751" s="18"/>
    </row>
    <row r="8752" spans="2:2">
      <c r="B8752" s="18"/>
    </row>
    <row r="8753" spans="2:2">
      <c r="B8753" s="18"/>
    </row>
    <row r="8754" spans="2:2">
      <c r="B8754" s="18"/>
    </row>
    <row r="8755" spans="2:2">
      <c r="B8755" s="18"/>
    </row>
    <row r="8756" spans="2:2">
      <c r="B8756" s="18"/>
    </row>
    <row r="8757" spans="2:2">
      <c r="B8757" s="18"/>
    </row>
    <row r="8758" spans="2:2">
      <c r="B8758" s="18"/>
    </row>
    <row r="8759" spans="2:2">
      <c r="B8759" s="18"/>
    </row>
    <row r="8760" spans="2:2">
      <c r="B8760" s="18"/>
    </row>
    <row r="8761" spans="2:2">
      <c r="B8761" s="18"/>
    </row>
    <row r="8762" spans="2:2">
      <c r="B8762" s="18"/>
    </row>
    <row r="8763" spans="2:2">
      <c r="B8763" s="18"/>
    </row>
    <row r="8764" spans="2:2">
      <c r="B8764" s="18"/>
    </row>
    <row r="8765" spans="2:2">
      <c r="B8765" s="18"/>
    </row>
    <row r="8766" spans="2:2">
      <c r="B8766" s="18"/>
    </row>
    <row r="8767" spans="2:2">
      <c r="B8767" s="18"/>
    </row>
    <row r="8768" spans="2:2">
      <c r="B8768" s="18"/>
    </row>
    <row r="8769" spans="2:2">
      <c r="B8769" s="18"/>
    </row>
    <row r="8770" spans="2:2">
      <c r="B8770" s="18"/>
    </row>
    <row r="8771" spans="2:2">
      <c r="B8771" s="18"/>
    </row>
    <row r="8772" spans="2:2">
      <c r="B8772" s="18"/>
    </row>
    <row r="8773" spans="2:2">
      <c r="B8773" s="18"/>
    </row>
    <row r="8774" spans="2:2">
      <c r="B8774" s="18"/>
    </row>
    <row r="8775" spans="2:2">
      <c r="B8775" s="18"/>
    </row>
    <row r="8776" spans="2:2">
      <c r="B8776" s="18"/>
    </row>
    <row r="8777" spans="2:2">
      <c r="B8777" s="18"/>
    </row>
    <row r="8778" spans="2:2">
      <c r="B8778" s="18"/>
    </row>
    <row r="8779" spans="2:2">
      <c r="B8779" s="18"/>
    </row>
    <row r="8780" spans="2:2">
      <c r="B8780" s="18"/>
    </row>
    <row r="8781" spans="2:2">
      <c r="B8781" s="18"/>
    </row>
    <row r="8782" spans="2:2">
      <c r="B8782" s="18"/>
    </row>
    <row r="8783" spans="2:2">
      <c r="B8783" s="18"/>
    </row>
    <row r="8784" spans="2:2">
      <c r="B8784" s="18"/>
    </row>
    <row r="8785" spans="2:2">
      <c r="B8785" s="18"/>
    </row>
    <row r="8786" spans="2:2">
      <c r="B8786" s="18"/>
    </row>
    <row r="8787" spans="2:2">
      <c r="B8787" s="18"/>
    </row>
    <row r="8788" spans="2:2">
      <c r="B8788" s="18"/>
    </row>
    <row r="8789" spans="2:2">
      <c r="B8789" s="18"/>
    </row>
    <row r="8790" spans="2:2">
      <c r="B8790" s="18"/>
    </row>
    <row r="8791" spans="2:2">
      <c r="B8791" s="18"/>
    </row>
    <row r="8792" spans="2:2">
      <c r="B8792" s="18"/>
    </row>
    <row r="8793" spans="2:2">
      <c r="B8793" s="18"/>
    </row>
    <row r="8794" spans="2:2">
      <c r="B8794" s="18"/>
    </row>
    <row r="8795" spans="2:2">
      <c r="B8795" s="18"/>
    </row>
    <row r="8796" spans="2:2">
      <c r="B8796" s="18"/>
    </row>
    <row r="8797" spans="2:2">
      <c r="B8797" s="18"/>
    </row>
    <row r="8798" spans="2:2">
      <c r="B8798" s="18"/>
    </row>
    <row r="8799" spans="2:2">
      <c r="B8799" s="18"/>
    </row>
    <row r="8800" spans="2:2">
      <c r="B8800" s="18"/>
    </row>
    <row r="8801" spans="2:2">
      <c r="B8801" s="18"/>
    </row>
    <row r="8802" spans="2:2">
      <c r="B8802" s="18"/>
    </row>
    <row r="8803" spans="2:2">
      <c r="B8803" s="18"/>
    </row>
    <row r="8804" spans="2:2">
      <c r="B8804" s="18"/>
    </row>
    <row r="8805" spans="2:2">
      <c r="B8805" s="18"/>
    </row>
    <row r="8806" spans="2:2">
      <c r="B8806" s="18"/>
    </row>
    <row r="8807" spans="2:2">
      <c r="B8807" s="18"/>
    </row>
    <row r="8808" spans="2:2">
      <c r="B8808" s="18"/>
    </row>
    <row r="8809" spans="2:2">
      <c r="B8809" s="18"/>
    </row>
    <row r="8810" spans="2:2">
      <c r="B8810" s="18"/>
    </row>
    <row r="8811" spans="2:2">
      <c r="B8811" s="18"/>
    </row>
    <row r="8812" spans="2:2">
      <c r="B8812" s="18"/>
    </row>
    <row r="8813" spans="2:2">
      <c r="B8813" s="18"/>
    </row>
    <row r="8814" spans="2:2">
      <c r="B8814" s="18"/>
    </row>
    <row r="8815" spans="2:2">
      <c r="B8815" s="18"/>
    </row>
    <row r="8816" spans="2:2">
      <c r="B8816" s="18"/>
    </row>
    <row r="8817" spans="2:2">
      <c r="B8817" s="18"/>
    </row>
    <row r="8818" spans="2:2">
      <c r="B8818" s="18"/>
    </row>
    <row r="8819" spans="2:2">
      <c r="B8819" s="18"/>
    </row>
    <row r="8820" spans="2:2">
      <c r="B8820" s="18"/>
    </row>
    <row r="8821" spans="2:2">
      <c r="B8821" s="18"/>
    </row>
    <row r="8822" spans="2:2">
      <c r="B8822" s="18"/>
    </row>
    <row r="8823" spans="2:2">
      <c r="B8823" s="18"/>
    </row>
    <row r="8824" spans="2:2">
      <c r="B8824" s="18"/>
    </row>
    <row r="8825" spans="2:2">
      <c r="B8825" s="18"/>
    </row>
    <row r="8826" spans="2:2">
      <c r="B8826" s="18"/>
    </row>
    <row r="8827" spans="2:2">
      <c r="B8827" s="18"/>
    </row>
    <row r="8828" spans="2:2">
      <c r="B8828" s="18"/>
    </row>
    <row r="8829" spans="2:2">
      <c r="B8829" s="18"/>
    </row>
    <row r="8830" spans="2:2">
      <c r="B8830" s="18"/>
    </row>
    <row r="8831" spans="2:2">
      <c r="B8831" s="18"/>
    </row>
    <row r="8832" spans="2:2">
      <c r="B8832" s="18"/>
    </row>
    <row r="8833" spans="2:2">
      <c r="B8833" s="18"/>
    </row>
    <row r="8834" spans="2:2">
      <c r="B8834" s="18"/>
    </row>
    <row r="8835" spans="2:2">
      <c r="B8835" s="18"/>
    </row>
    <row r="8836" spans="2:2">
      <c r="B8836" s="18"/>
    </row>
    <row r="8837" spans="2:2">
      <c r="B8837" s="18"/>
    </row>
    <row r="8838" spans="2:2">
      <c r="B8838" s="18"/>
    </row>
    <row r="8839" spans="2:2">
      <c r="B8839" s="18"/>
    </row>
    <row r="8840" spans="2:2">
      <c r="B8840" s="18"/>
    </row>
    <row r="8841" spans="2:2">
      <c r="B8841" s="18"/>
    </row>
    <row r="8842" spans="2:2">
      <c r="B8842" s="18"/>
    </row>
    <row r="8843" spans="2:2">
      <c r="B8843" s="18"/>
    </row>
    <row r="8844" spans="2:2">
      <c r="B8844" s="18"/>
    </row>
    <row r="8845" spans="2:2">
      <c r="B8845" s="18"/>
    </row>
    <row r="8846" spans="2:2">
      <c r="B8846" s="18"/>
    </row>
    <row r="8847" spans="2:2">
      <c r="B8847" s="18"/>
    </row>
    <row r="8848" spans="2:2">
      <c r="B8848" s="18"/>
    </row>
    <row r="8849" spans="2:2">
      <c r="B8849" s="18"/>
    </row>
    <row r="8850" spans="2:2">
      <c r="B8850" s="18"/>
    </row>
    <row r="8851" spans="2:2">
      <c r="B8851" s="18"/>
    </row>
    <row r="8852" spans="2:2">
      <c r="B8852" s="18"/>
    </row>
    <row r="8853" spans="2:2">
      <c r="B8853" s="18"/>
    </row>
    <row r="8854" spans="2:2">
      <c r="B8854" s="18"/>
    </row>
    <row r="8855" spans="2:2">
      <c r="B8855" s="18"/>
    </row>
    <row r="8856" spans="2:2">
      <c r="B8856" s="18"/>
    </row>
    <row r="8857" spans="2:2">
      <c r="B8857" s="18"/>
    </row>
    <row r="8858" spans="2:2">
      <c r="B8858" s="18"/>
    </row>
    <row r="8859" spans="2:2">
      <c r="B8859" s="18"/>
    </row>
    <row r="8860" spans="2:2">
      <c r="B8860" s="18"/>
    </row>
    <row r="8861" spans="2:2">
      <c r="B8861" s="18"/>
    </row>
    <row r="8862" spans="2:2">
      <c r="B8862" s="18"/>
    </row>
    <row r="8863" spans="2:2">
      <c r="B8863" s="18"/>
    </row>
    <row r="8864" spans="2:2">
      <c r="B8864" s="18"/>
    </row>
    <row r="8865" spans="2:2">
      <c r="B8865" s="18"/>
    </row>
    <row r="8866" spans="2:2">
      <c r="B8866" s="18"/>
    </row>
    <row r="8867" spans="2:2">
      <c r="B8867" s="18"/>
    </row>
    <row r="8868" spans="2:2">
      <c r="B8868" s="18"/>
    </row>
    <row r="8869" spans="2:2">
      <c r="B8869" s="18"/>
    </row>
    <row r="8870" spans="2:2">
      <c r="B8870" s="18"/>
    </row>
    <row r="8871" spans="2:2">
      <c r="B8871" s="18"/>
    </row>
    <row r="8872" spans="2:2">
      <c r="B8872" s="18"/>
    </row>
    <row r="8873" spans="2:2">
      <c r="B8873" s="18"/>
    </row>
    <row r="8874" spans="2:2">
      <c r="B8874" s="18"/>
    </row>
    <row r="8875" spans="2:2">
      <c r="B8875" s="18"/>
    </row>
    <row r="8876" spans="2:2">
      <c r="B8876" s="18"/>
    </row>
    <row r="8877" spans="2:2">
      <c r="B8877" s="18"/>
    </row>
    <row r="8878" spans="2:2">
      <c r="B8878" s="18"/>
    </row>
    <row r="8879" spans="2:2">
      <c r="B8879" s="18"/>
    </row>
    <row r="8880" spans="2:2">
      <c r="B8880" s="18"/>
    </row>
    <row r="8881" spans="2:2">
      <c r="B8881" s="18"/>
    </row>
    <row r="8882" spans="2:2">
      <c r="B8882" s="18"/>
    </row>
    <row r="8883" spans="2:2">
      <c r="B8883" s="18"/>
    </row>
    <row r="8884" spans="2:2">
      <c r="B8884" s="18"/>
    </row>
    <row r="8885" spans="2:2">
      <c r="B8885" s="18"/>
    </row>
    <row r="8886" spans="2:2">
      <c r="B8886" s="18"/>
    </row>
    <row r="8887" spans="2:2">
      <c r="B8887" s="18"/>
    </row>
    <row r="8888" spans="2:2">
      <c r="B8888" s="18"/>
    </row>
    <row r="8889" spans="2:2">
      <c r="B8889" s="18"/>
    </row>
    <row r="8890" spans="2:2">
      <c r="B8890" s="18"/>
    </row>
    <row r="8891" spans="2:2">
      <c r="B8891" s="18"/>
    </row>
    <row r="8892" spans="2:2">
      <c r="B8892" s="18"/>
    </row>
    <row r="8893" spans="2:2">
      <c r="B8893" s="18"/>
    </row>
    <row r="8894" spans="2:2">
      <c r="B8894" s="18"/>
    </row>
    <row r="8895" spans="2:2">
      <c r="B8895" s="18"/>
    </row>
    <row r="8896" spans="2:2">
      <c r="B8896" s="18"/>
    </row>
    <row r="8897" spans="2:2">
      <c r="B8897" s="18"/>
    </row>
    <row r="8898" spans="2:2">
      <c r="B8898" s="18"/>
    </row>
    <row r="8899" spans="2:2">
      <c r="B8899" s="18"/>
    </row>
    <row r="8900" spans="2:2">
      <c r="B8900" s="18"/>
    </row>
    <row r="8901" spans="2:2">
      <c r="B8901" s="18"/>
    </row>
    <row r="8902" spans="2:2">
      <c r="B8902" s="18"/>
    </row>
    <row r="8903" spans="2:2">
      <c r="B8903" s="18"/>
    </row>
    <row r="8904" spans="2:2">
      <c r="B8904" s="18"/>
    </row>
    <row r="8905" spans="2:2">
      <c r="B8905" s="18"/>
    </row>
    <row r="8906" spans="2:2">
      <c r="B8906" s="18"/>
    </row>
    <row r="8907" spans="2:2">
      <c r="B8907" s="18"/>
    </row>
    <row r="8908" spans="2:2">
      <c r="B8908" s="18"/>
    </row>
    <row r="8909" spans="2:2">
      <c r="B8909" s="18"/>
    </row>
    <row r="8910" spans="2:2">
      <c r="B8910" s="18"/>
    </row>
    <row r="8911" spans="2:2">
      <c r="B8911" s="18"/>
    </row>
    <row r="8912" spans="2:2">
      <c r="B8912" s="18"/>
    </row>
    <row r="8913" spans="2:2">
      <c r="B8913" s="18"/>
    </row>
    <row r="8914" spans="2:2">
      <c r="B8914" s="18"/>
    </row>
    <row r="8915" spans="2:2">
      <c r="B8915" s="18"/>
    </row>
    <row r="8916" spans="2:2">
      <c r="B8916" s="18"/>
    </row>
    <row r="8917" spans="2:2">
      <c r="B8917" s="18"/>
    </row>
    <row r="8918" spans="2:2">
      <c r="B8918" s="18"/>
    </row>
    <row r="8919" spans="2:2">
      <c r="B8919" s="18"/>
    </row>
    <row r="8920" spans="2:2">
      <c r="B8920" s="18"/>
    </row>
    <row r="8921" spans="2:2">
      <c r="B8921" s="18"/>
    </row>
    <row r="8922" spans="2:2">
      <c r="B8922" s="18"/>
    </row>
    <row r="8923" spans="2:2">
      <c r="B8923" s="18"/>
    </row>
    <row r="8924" spans="2:2">
      <c r="B8924" s="18"/>
    </row>
    <row r="8925" spans="2:2">
      <c r="B8925" s="18"/>
    </row>
    <row r="8926" spans="2:2">
      <c r="B8926" s="18"/>
    </row>
    <row r="8927" spans="2:2">
      <c r="B8927" s="18"/>
    </row>
    <row r="8928" spans="2:2">
      <c r="B8928" s="18"/>
    </row>
    <row r="8929" spans="2:2">
      <c r="B8929" s="18"/>
    </row>
    <row r="8930" spans="2:2">
      <c r="B8930" s="18"/>
    </row>
    <row r="8931" spans="2:2">
      <c r="B8931" s="18"/>
    </row>
    <row r="8932" spans="2:2">
      <c r="B8932" s="18"/>
    </row>
    <row r="8933" spans="2:2">
      <c r="B8933" s="18"/>
    </row>
    <row r="8934" spans="2:2">
      <c r="B8934" s="18"/>
    </row>
    <row r="8935" spans="2:2">
      <c r="B8935" s="18"/>
    </row>
    <row r="8936" spans="2:2">
      <c r="B8936" s="18"/>
    </row>
    <row r="8937" spans="2:2">
      <c r="B8937" s="18"/>
    </row>
    <row r="8938" spans="2:2">
      <c r="B8938" s="18"/>
    </row>
    <row r="8939" spans="2:2">
      <c r="B8939" s="18"/>
    </row>
    <row r="8940" spans="2:2">
      <c r="B8940" s="18"/>
    </row>
    <row r="8941" spans="2:2">
      <c r="B8941" s="18"/>
    </row>
    <row r="8942" spans="2:2">
      <c r="B8942" s="18"/>
    </row>
    <row r="8943" spans="2:2">
      <c r="B8943" s="18"/>
    </row>
    <row r="8944" spans="2:2">
      <c r="B8944" s="18"/>
    </row>
    <row r="8945" spans="2:2">
      <c r="B8945" s="18"/>
    </row>
    <row r="8946" spans="2:2">
      <c r="B8946" s="18"/>
    </row>
    <row r="8947" spans="2:2">
      <c r="B8947" s="18"/>
    </row>
    <row r="8948" spans="2:2">
      <c r="B8948" s="18"/>
    </row>
    <row r="8949" spans="2:2">
      <c r="B8949" s="18"/>
    </row>
    <row r="8950" spans="2:2">
      <c r="B8950" s="18"/>
    </row>
    <row r="8951" spans="2:2">
      <c r="B8951" s="18"/>
    </row>
    <row r="8952" spans="2:2">
      <c r="B8952" s="18"/>
    </row>
    <row r="8953" spans="2:2">
      <c r="B8953" s="18"/>
    </row>
    <row r="8954" spans="2:2">
      <c r="B8954" s="18"/>
    </row>
    <row r="8955" spans="2:2">
      <c r="B8955" s="18"/>
    </row>
    <row r="8956" spans="2:2">
      <c r="B8956" s="18"/>
    </row>
    <row r="8957" spans="2:2">
      <c r="B8957" s="18"/>
    </row>
    <row r="8958" spans="2:2">
      <c r="B8958" s="18"/>
    </row>
    <row r="8959" spans="2:2">
      <c r="B8959" s="18"/>
    </row>
    <row r="8960" spans="2:2">
      <c r="B8960" s="18"/>
    </row>
    <row r="8961" spans="2:2">
      <c r="B8961" s="18"/>
    </row>
    <row r="8962" spans="2:2">
      <c r="B8962" s="18"/>
    </row>
    <row r="8963" spans="2:2">
      <c r="B8963" s="18"/>
    </row>
    <row r="8964" spans="2:2">
      <c r="B8964" s="18"/>
    </row>
    <row r="8965" spans="2:2">
      <c r="B8965" s="18"/>
    </row>
    <row r="8966" spans="2:2">
      <c r="B8966" s="18"/>
    </row>
    <row r="8967" spans="2:2">
      <c r="B8967" s="18"/>
    </row>
    <row r="8968" spans="2:2">
      <c r="B8968" s="18"/>
    </row>
    <row r="8969" spans="2:2">
      <c r="B8969" s="18"/>
    </row>
    <row r="8970" spans="2:2">
      <c r="B8970" s="18"/>
    </row>
    <row r="8971" spans="2:2">
      <c r="B8971" s="18"/>
    </row>
    <row r="8972" spans="2:2">
      <c r="B8972" s="18"/>
    </row>
    <row r="8973" spans="2:2">
      <c r="B8973" s="18"/>
    </row>
    <row r="8974" spans="2:2">
      <c r="B8974" s="18"/>
    </row>
    <row r="8975" spans="2:2">
      <c r="B8975" s="18"/>
    </row>
    <row r="8976" spans="2:2">
      <c r="B8976" s="18"/>
    </row>
    <row r="8977" spans="2:2">
      <c r="B8977" s="18"/>
    </row>
    <row r="8978" spans="2:2">
      <c r="B8978" s="18"/>
    </row>
    <row r="8979" spans="2:2">
      <c r="B8979" s="18"/>
    </row>
    <row r="8980" spans="2:2">
      <c r="B8980" s="18"/>
    </row>
    <row r="8981" spans="2:2">
      <c r="B8981" s="18"/>
    </row>
    <row r="8982" spans="2:2">
      <c r="B8982" s="18"/>
    </row>
    <row r="8983" spans="2:2">
      <c r="B8983" s="18"/>
    </row>
    <row r="8984" spans="2:2">
      <c r="B8984" s="18"/>
    </row>
    <row r="8985" spans="2:2">
      <c r="B8985" s="18"/>
    </row>
    <row r="8986" spans="2:2">
      <c r="B8986" s="18"/>
    </row>
    <row r="8987" spans="2:2">
      <c r="B8987" s="18"/>
    </row>
    <row r="8988" spans="2:2">
      <c r="B8988" s="18"/>
    </row>
    <row r="8989" spans="2:2">
      <c r="B8989" s="18"/>
    </row>
    <row r="8990" spans="2:2">
      <c r="B8990" s="18"/>
    </row>
    <row r="8991" spans="2:2">
      <c r="B8991" s="18"/>
    </row>
    <row r="8992" spans="2:2">
      <c r="B8992" s="18"/>
    </row>
    <row r="8993" spans="2:2">
      <c r="B8993" s="18"/>
    </row>
    <row r="8994" spans="2:2">
      <c r="B8994" s="18"/>
    </row>
    <row r="8995" spans="2:2">
      <c r="B8995" s="18"/>
    </row>
    <row r="8996" spans="2:2">
      <c r="B8996" s="18"/>
    </row>
    <row r="8997" spans="2:2">
      <c r="B8997" s="18"/>
    </row>
    <row r="8998" spans="2:2">
      <c r="B8998" s="18"/>
    </row>
    <row r="8999" spans="2:2">
      <c r="B8999" s="18"/>
    </row>
    <row r="9000" spans="2:2">
      <c r="B9000" s="18"/>
    </row>
    <row r="9001" spans="2:2">
      <c r="B9001" s="18"/>
    </row>
    <row r="9002" spans="2:2">
      <c r="B9002" s="18"/>
    </row>
    <row r="9003" spans="2:2">
      <c r="B9003" s="18"/>
    </row>
    <row r="9004" spans="2:2">
      <c r="B9004" s="18"/>
    </row>
    <row r="9005" spans="2:2">
      <c r="B9005" s="18"/>
    </row>
    <row r="9006" spans="2:2">
      <c r="B9006" s="18"/>
    </row>
    <row r="9007" spans="2:2">
      <c r="B9007" s="18"/>
    </row>
    <row r="9008" spans="2:2">
      <c r="B9008" s="18"/>
    </row>
    <row r="9009" spans="2:2">
      <c r="B9009" s="18"/>
    </row>
    <row r="9010" spans="2:2">
      <c r="B9010" s="18"/>
    </row>
    <row r="9011" spans="2:2">
      <c r="B9011" s="18"/>
    </row>
    <row r="9012" spans="2:2">
      <c r="B9012" s="18"/>
    </row>
    <row r="9013" spans="2:2">
      <c r="B9013" s="18"/>
    </row>
    <row r="9014" spans="2:2">
      <c r="B9014" s="18"/>
    </row>
    <row r="9015" spans="2:2">
      <c r="B9015" s="18"/>
    </row>
    <row r="9016" spans="2:2">
      <c r="B9016" s="18"/>
    </row>
    <row r="9017" spans="2:2">
      <c r="B9017" s="18"/>
    </row>
    <row r="9018" spans="2:2">
      <c r="B9018" s="18"/>
    </row>
    <row r="9019" spans="2:2">
      <c r="B9019" s="18"/>
    </row>
    <row r="9020" spans="2:2">
      <c r="B9020" s="18"/>
    </row>
    <row r="9021" spans="2:2">
      <c r="B9021" s="18"/>
    </row>
    <row r="9022" spans="2:2">
      <c r="B9022" s="18"/>
    </row>
    <row r="9023" spans="2:2">
      <c r="B9023" s="18"/>
    </row>
    <row r="9024" spans="2:2">
      <c r="B9024" s="18"/>
    </row>
    <row r="9025" spans="2:2">
      <c r="B9025" s="18"/>
    </row>
    <row r="9026" spans="2:2">
      <c r="B9026" s="18"/>
    </row>
    <row r="9027" spans="2:2">
      <c r="B9027" s="18"/>
    </row>
    <row r="9028" spans="2:2">
      <c r="B9028" s="18"/>
    </row>
    <row r="9029" spans="2:2">
      <c r="B9029" s="18"/>
    </row>
    <row r="9030" spans="2:2">
      <c r="B9030" s="18"/>
    </row>
    <row r="9031" spans="2:2">
      <c r="B9031" s="18"/>
    </row>
    <row r="9032" spans="2:2">
      <c r="B9032" s="18"/>
    </row>
    <row r="9033" spans="2:2">
      <c r="B9033" s="18"/>
    </row>
    <row r="9034" spans="2:2">
      <c r="B9034" s="18"/>
    </row>
    <row r="9035" spans="2:2">
      <c r="B9035" s="18"/>
    </row>
    <row r="9036" spans="2:2">
      <c r="B9036" s="18"/>
    </row>
    <row r="9037" spans="2:2">
      <c r="B9037" s="18"/>
    </row>
    <row r="9038" spans="2:2">
      <c r="B9038" s="18"/>
    </row>
    <row r="9039" spans="2:2">
      <c r="B9039" s="18"/>
    </row>
    <row r="9040" spans="2:2">
      <c r="B9040" s="18"/>
    </row>
    <row r="9041" spans="2:2">
      <c r="B9041" s="18"/>
    </row>
    <row r="9042" spans="2:2">
      <c r="B9042" s="18"/>
    </row>
    <row r="9043" spans="2:2">
      <c r="B9043" s="18"/>
    </row>
    <row r="9044" spans="2:2">
      <c r="B9044" s="18"/>
    </row>
    <row r="9045" spans="2:2">
      <c r="B9045" s="18"/>
    </row>
    <row r="9046" spans="2:2">
      <c r="B9046" s="18"/>
    </row>
    <row r="9047" spans="2:2">
      <c r="B9047" s="18"/>
    </row>
    <row r="9048" spans="2:2">
      <c r="B9048" s="18"/>
    </row>
    <row r="9049" spans="2:2">
      <c r="B9049" s="18"/>
    </row>
    <row r="9050" spans="2:2">
      <c r="B9050" s="18"/>
    </row>
    <row r="9051" spans="2:2">
      <c r="B9051" s="18"/>
    </row>
    <row r="9052" spans="2:2">
      <c r="B9052" s="18"/>
    </row>
    <row r="9053" spans="2:2">
      <c r="B9053" s="18"/>
    </row>
    <row r="9054" spans="2:2">
      <c r="B9054" s="18"/>
    </row>
    <row r="9055" spans="2:2">
      <c r="B9055" s="18"/>
    </row>
    <row r="9056" spans="2:2">
      <c r="B9056" s="18"/>
    </row>
    <row r="9057" spans="2:2">
      <c r="B9057" s="18"/>
    </row>
    <row r="9058" spans="2:2">
      <c r="B9058" s="18"/>
    </row>
    <row r="9059" spans="2:2">
      <c r="B9059" s="18"/>
    </row>
    <row r="9060" spans="2:2">
      <c r="B9060" s="18"/>
    </row>
    <row r="9061" spans="2:2">
      <c r="B9061" s="18"/>
    </row>
    <row r="9062" spans="2:2">
      <c r="B9062" s="18"/>
    </row>
    <row r="9063" spans="2:2">
      <c r="B9063" s="18"/>
    </row>
    <row r="9064" spans="2:2">
      <c r="B9064" s="18"/>
    </row>
    <row r="9065" spans="2:2">
      <c r="B9065" s="18"/>
    </row>
    <row r="9066" spans="2:2">
      <c r="B9066" s="18"/>
    </row>
    <row r="9067" spans="2:2">
      <c r="B9067" s="18"/>
    </row>
    <row r="9068" spans="2:2">
      <c r="B9068" s="18"/>
    </row>
    <row r="9069" spans="2:2">
      <c r="B9069" s="18"/>
    </row>
    <row r="9070" spans="2:2">
      <c r="B9070" s="18"/>
    </row>
    <row r="9071" spans="2:2">
      <c r="B9071" s="18"/>
    </row>
    <row r="9072" spans="2:2">
      <c r="B9072" s="18"/>
    </row>
    <row r="9073" spans="2:2">
      <c r="B9073" s="18"/>
    </row>
    <row r="9074" spans="2:2">
      <c r="B9074" s="18"/>
    </row>
    <row r="9075" spans="2:2">
      <c r="B9075" s="18"/>
    </row>
    <row r="9076" spans="2:2">
      <c r="B9076" s="18"/>
    </row>
    <row r="9077" spans="2:2">
      <c r="B9077" s="18"/>
    </row>
    <row r="9078" spans="2:2">
      <c r="B9078" s="18"/>
    </row>
    <row r="9079" spans="2:2">
      <c r="B9079" s="18"/>
    </row>
    <row r="9080" spans="2:2">
      <c r="B9080" s="18"/>
    </row>
    <row r="9081" spans="2:2">
      <c r="B9081" s="18"/>
    </row>
    <row r="9082" spans="2:2">
      <c r="B9082" s="18"/>
    </row>
    <row r="9083" spans="2:2">
      <c r="B9083" s="18"/>
    </row>
    <row r="9084" spans="2:2">
      <c r="B9084" s="18"/>
    </row>
    <row r="9085" spans="2:2">
      <c r="B9085" s="18"/>
    </row>
    <row r="9086" spans="2:2">
      <c r="B9086" s="18"/>
    </row>
    <row r="9087" spans="2:2">
      <c r="B9087" s="18"/>
    </row>
    <row r="9088" spans="2:2">
      <c r="B9088" s="18"/>
    </row>
    <row r="9089" spans="2:2">
      <c r="B9089" s="18"/>
    </row>
    <row r="9090" spans="2:2">
      <c r="B9090" s="18"/>
    </row>
    <row r="9091" spans="2:2">
      <c r="B9091" s="18"/>
    </row>
    <row r="9092" spans="2:2">
      <c r="B9092" s="18"/>
    </row>
    <row r="9093" spans="2:2">
      <c r="B9093" s="18"/>
    </row>
    <row r="9094" spans="2:2">
      <c r="B9094" s="18"/>
    </row>
    <row r="9095" spans="2:2">
      <c r="B9095" s="18"/>
    </row>
    <row r="9096" spans="2:2">
      <c r="B9096" s="18"/>
    </row>
    <row r="9097" spans="2:2">
      <c r="B9097" s="18"/>
    </row>
    <row r="9098" spans="2:2">
      <c r="B9098" s="18"/>
    </row>
    <row r="9099" spans="2:2">
      <c r="B9099" s="18"/>
    </row>
    <row r="9100" spans="2:2">
      <c r="B9100" s="18"/>
    </row>
    <row r="9101" spans="2:2">
      <c r="B9101" s="18"/>
    </row>
    <row r="9102" spans="2:2">
      <c r="B9102" s="18"/>
    </row>
    <row r="9103" spans="2:2">
      <c r="B9103" s="18"/>
    </row>
    <row r="9104" spans="2:2">
      <c r="B9104" s="18"/>
    </row>
    <row r="9105" spans="2:2">
      <c r="B9105" s="18"/>
    </row>
    <row r="9106" spans="2:2">
      <c r="B9106" s="18"/>
    </row>
    <row r="9107" spans="2:2">
      <c r="B9107" s="18"/>
    </row>
    <row r="9108" spans="2:2">
      <c r="B9108" s="18"/>
    </row>
    <row r="9109" spans="2:2">
      <c r="B9109" s="18"/>
    </row>
    <row r="9110" spans="2:2">
      <c r="B9110" s="18"/>
    </row>
    <row r="9111" spans="2:2">
      <c r="B9111" s="18"/>
    </row>
    <row r="9112" spans="2:2">
      <c r="B9112" s="18"/>
    </row>
    <row r="9113" spans="2:2">
      <c r="B9113" s="18"/>
    </row>
    <row r="9114" spans="2:2">
      <c r="B9114" s="18"/>
    </row>
    <row r="9115" spans="2:2">
      <c r="B9115" s="18"/>
    </row>
    <row r="9116" spans="2:2">
      <c r="B9116" s="18"/>
    </row>
    <row r="9117" spans="2:2">
      <c r="B9117" s="18"/>
    </row>
    <row r="9118" spans="2:2">
      <c r="B9118" s="18"/>
    </row>
    <row r="9119" spans="2:2">
      <c r="B9119" s="18"/>
    </row>
    <row r="9120" spans="2:2">
      <c r="B9120" s="18"/>
    </row>
    <row r="9121" spans="2:2">
      <c r="B9121" s="18"/>
    </row>
    <row r="9122" spans="2:2">
      <c r="B9122" s="18"/>
    </row>
    <row r="9123" spans="2:2">
      <c r="B9123" s="18"/>
    </row>
    <row r="9124" spans="2:2">
      <c r="B9124" s="18"/>
    </row>
    <row r="9125" spans="2:2">
      <c r="B9125" s="18"/>
    </row>
    <row r="9126" spans="2:2">
      <c r="B9126" s="18"/>
    </row>
    <row r="9127" spans="2:2">
      <c r="B9127" s="18"/>
    </row>
    <row r="9128" spans="2:2">
      <c r="B9128" s="18"/>
    </row>
    <row r="9129" spans="2:2">
      <c r="B9129" s="18"/>
    </row>
    <row r="9130" spans="2:2">
      <c r="B9130" s="18"/>
    </row>
    <row r="9131" spans="2:2">
      <c r="B9131" s="18"/>
    </row>
    <row r="9132" spans="2:2">
      <c r="B9132" s="18"/>
    </row>
    <row r="9133" spans="2:2">
      <c r="B9133" s="18"/>
    </row>
    <row r="9134" spans="2:2">
      <c r="B9134" s="18"/>
    </row>
    <row r="9135" spans="2:2">
      <c r="B9135" s="18"/>
    </row>
    <row r="9136" spans="2:2">
      <c r="B9136" s="18"/>
    </row>
    <row r="9137" spans="2:2">
      <c r="B9137" s="18"/>
    </row>
    <row r="9138" spans="2:2">
      <c r="B9138" s="18"/>
    </row>
    <row r="9139" spans="2:2">
      <c r="B9139" s="18"/>
    </row>
    <row r="9140" spans="2:2">
      <c r="B9140" s="18"/>
    </row>
    <row r="9141" spans="2:2">
      <c r="B9141" s="18"/>
    </row>
    <row r="9142" spans="2:2">
      <c r="B9142" s="18"/>
    </row>
    <row r="9143" spans="2:2">
      <c r="B9143" s="18"/>
    </row>
    <row r="9144" spans="2:2">
      <c r="B9144" s="18"/>
    </row>
    <row r="9145" spans="2:2">
      <c r="B9145" s="18"/>
    </row>
    <row r="9146" spans="2:2">
      <c r="B9146" s="18"/>
    </row>
    <row r="9147" spans="2:2">
      <c r="B9147" s="18"/>
    </row>
    <row r="9148" spans="2:2">
      <c r="B9148" s="18"/>
    </row>
    <row r="9149" spans="2:2">
      <c r="B9149" s="18"/>
    </row>
    <row r="9150" spans="2:2">
      <c r="B9150" s="18"/>
    </row>
    <row r="9151" spans="2:2">
      <c r="B9151" s="18"/>
    </row>
    <row r="9152" spans="2:2">
      <c r="B9152" s="18"/>
    </row>
    <row r="9153" spans="2:2">
      <c r="B9153" s="18"/>
    </row>
    <row r="9154" spans="2:2">
      <c r="B9154" s="18"/>
    </row>
    <row r="9155" spans="2:2">
      <c r="B9155" s="18"/>
    </row>
    <row r="9156" spans="2:2">
      <c r="B9156" s="18"/>
    </row>
    <row r="9157" spans="2:2">
      <c r="B9157" s="18"/>
    </row>
    <row r="9158" spans="2:2">
      <c r="B9158" s="18"/>
    </row>
    <row r="9159" spans="2:2">
      <c r="B9159" s="18"/>
    </row>
    <row r="9160" spans="2:2">
      <c r="B9160" s="18"/>
    </row>
    <row r="9161" spans="2:2">
      <c r="B9161" s="18"/>
    </row>
    <row r="9162" spans="2:2">
      <c r="B9162" s="18"/>
    </row>
    <row r="9163" spans="2:2">
      <c r="B9163" s="18"/>
    </row>
    <row r="9164" spans="2:2">
      <c r="B9164" s="18"/>
    </row>
    <row r="9165" spans="2:2">
      <c r="B9165" s="18"/>
    </row>
    <row r="9166" spans="2:2">
      <c r="B9166" s="18"/>
    </row>
    <row r="9167" spans="2:2">
      <c r="B9167" s="18"/>
    </row>
    <row r="9168" spans="2:2">
      <c r="B9168" s="18"/>
    </row>
    <row r="9169" spans="2:2">
      <c r="B9169" s="18"/>
    </row>
    <row r="9170" spans="2:2">
      <c r="B9170" s="18"/>
    </row>
    <row r="9171" spans="2:2">
      <c r="B9171" s="18"/>
    </row>
    <row r="9172" spans="2:2">
      <c r="B9172" s="18"/>
    </row>
    <row r="9173" spans="2:2">
      <c r="B9173" s="18"/>
    </row>
    <row r="9174" spans="2:2">
      <c r="B9174" s="18"/>
    </row>
    <row r="9175" spans="2:2">
      <c r="B9175" s="18"/>
    </row>
    <row r="9176" spans="2:2">
      <c r="B9176" s="18"/>
    </row>
    <row r="9177" spans="2:2">
      <c r="B9177" s="18"/>
    </row>
    <row r="9178" spans="2:2">
      <c r="B9178" s="18"/>
    </row>
    <row r="9179" spans="2:2">
      <c r="B9179" s="18"/>
    </row>
    <row r="9180" spans="2:2">
      <c r="B9180" s="18"/>
    </row>
    <row r="9181" spans="2:2">
      <c r="B9181" s="18"/>
    </row>
    <row r="9182" spans="2:2">
      <c r="B9182" s="18"/>
    </row>
    <row r="9183" spans="2:2">
      <c r="B9183" s="18"/>
    </row>
    <row r="9184" spans="2:2">
      <c r="B9184" s="18"/>
    </row>
    <row r="9185" spans="2:2">
      <c r="B9185" s="18"/>
    </row>
    <row r="9186" spans="2:2">
      <c r="B9186" s="18"/>
    </row>
    <row r="9187" spans="2:2">
      <c r="B9187" s="18"/>
    </row>
    <row r="9188" spans="2:2">
      <c r="B9188" s="18"/>
    </row>
    <row r="9189" spans="2:2">
      <c r="B9189" s="18"/>
    </row>
    <row r="9190" spans="2:2">
      <c r="B9190" s="18"/>
    </row>
    <row r="9191" spans="2:2">
      <c r="B9191" s="18"/>
    </row>
    <row r="9192" spans="2:2">
      <c r="B9192" s="18"/>
    </row>
    <row r="9193" spans="2:2">
      <c r="B9193" s="18"/>
    </row>
    <row r="9194" spans="2:2">
      <c r="B9194" s="18"/>
    </row>
    <row r="9195" spans="2:2">
      <c r="B9195" s="18"/>
    </row>
    <row r="9196" spans="2:2">
      <c r="B9196" s="18"/>
    </row>
    <row r="9197" spans="2:2">
      <c r="B9197" s="18"/>
    </row>
    <row r="9198" spans="2:2">
      <c r="B9198" s="18"/>
    </row>
    <row r="9199" spans="2:2">
      <c r="B9199" s="18"/>
    </row>
    <row r="9200" spans="2:2">
      <c r="B9200" s="18"/>
    </row>
    <row r="9201" spans="2:2">
      <c r="B9201" s="18"/>
    </row>
    <row r="9202" spans="2:2">
      <c r="B9202" s="18"/>
    </row>
    <row r="9203" spans="2:2">
      <c r="B9203" s="18"/>
    </row>
    <row r="9204" spans="2:2">
      <c r="B9204" s="18"/>
    </row>
    <row r="9205" spans="2:2">
      <c r="B9205" s="18"/>
    </row>
    <row r="9206" spans="2:2">
      <c r="B9206" s="18"/>
    </row>
    <row r="9207" spans="2:2">
      <c r="B9207" s="18"/>
    </row>
    <row r="9208" spans="2:2">
      <c r="B9208" s="18"/>
    </row>
    <row r="9209" spans="2:2">
      <c r="B9209" s="18"/>
    </row>
    <row r="9210" spans="2:2">
      <c r="B9210" s="18"/>
    </row>
    <row r="9211" spans="2:2">
      <c r="B9211" s="18"/>
    </row>
    <row r="9212" spans="2:2">
      <c r="B9212" s="18"/>
    </row>
    <row r="9213" spans="2:2">
      <c r="B9213" s="18"/>
    </row>
    <row r="9214" spans="2:2">
      <c r="B9214" s="18"/>
    </row>
    <row r="9215" spans="2:2">
      <c r="B9215" s="18"/>
    </row>
    <row r="9216" spans="2:2">
      <c r="B9216" s="18"/>
    </row>
    <row r="9217" spans="2:2">
      <c r="B9217" s="18"/>
    </row>
    <row r="9218" spans="2:2">
      <c r="B9218" s="18"/>
    </row>
    <row r="9219" spans="2:2">
      <c r="B9219" s="18"/>
    </row>
    <row r="9220" spans="2:2">
      <c r="B9220" s="18"/>
    </row>
    <row r="9221" spans="2:2">
      <c r="B9221" s="18"/>
    </row>
    <row r="9222" spans="2:2">
      <c r="B9222" s="18"/>
    </row>
    <row r="9223" spans="2:2">
      <c r="B9223" s="18"/>
    </row>
    <row r="9224" spans="2:2">
      <c r="B9224" s="18"/>
    </row>
    <row r="9225" spans="2:2">
      <c r="B9225" s="18"/>
    </row>
    <row r="9226" spans="2:2">
      <c r="B9226" s="18"/>
    </row>
    <row r="9227" spans="2:2">
      <c r="B9227" s="18"/>
    </row>
    <row r="9228" spans="2:2">
      <c r="B9228" s="18"/>
    </row>
    <row r="9229" spans="2:2">
      <c r="B9229" s="18"/>
    </row>
    <row r="9230" spans="2:2">
      <c r="B9230" s="18"/>
    </row>
    <row r="9231" spans="2:2">
      <c r="B9231" s="18"/>
    </row>
    <row r="9232" spans="2:2">
      <c r="B9232" s="18"/>
    </row>
    <row r="9233" spans="2:2">
      <c r="B9233" s="18"/>
    </row>
    <row r="9234" spans="2:2">
      <c r="B9234" s="18"/>
    </row>
    <row r="9235" spans="2:2">
      <c r="B9235" s="18"/>
    </row>
    <row r="9236" spans="2:2">
      <c r="B9236" s="18"/>
    </row>
    <row r="9237" spans="2:2">
      <c r="B9237" s="18"/>
    </row>
    <row r="9238" spans="2:2">
      <c r="B9238" s="18"/>
    </row>
    <row r="9239" spans="2:2">
      <c r="B9239" s="18"/>
    </row>
    <row r="9240" spans="2:2">
      <c r="B9240" s="18"/>
    </row>
    <row r="9241" spans="2:2">
      <c r="B9241" s="18"/>
    </row>
    <row r="9242" spans="2:2">
      <c r="B9242" s="18"/>
    </row>
    <row r="9243" spans="2:2">
      <c r="B9243" s="18"/>
    </row>
    <row r="9244" spans="2:2">
      <c r="B9244" s="18"/>
    </row>
    <row r="9245" spans="2:2">
      <c r="B9245" s="18"/>
    </row>
    <row r="9246" spans="2:2">
      <c r="B9246" s="18"/>
    </row>
    <row r="9247" spans="2:2">
      <c r="B9247" s="18"/>
    </row>
    <row r="9248" spans="2:2">
      <c r="B9248" s="18"/>
    </row>
    <row r="9249" spans="2:2">
      <c r="B9249" s="18"/>
    </row>
    <row r="9250" spans="2:2">
      <c r="B9250" s="18"/>
    </row>
    <row r="9251" spans="2:2">
      <c r="B9251" s="18"/>
    </row>
    <row r="9252" spans="2:2">
      <c r="B9252" s="18"/>
    </row>
    <row r="9253" spans="2:2">
      <c r="B9253" s="18"/>
    </row>
    <row r="9254" spans="2:2">
      <c r="B9254" s="18"/>
    </row>
    <row r="9255" spans="2:2">
      <c r="B9255" s="18"/>
    </row>
    <row r="9256" spans="2:2">
      <c r="B9256" s="18"/>
    </row>
    <row r="9257" spans="2:2">
      <c r="B9257" s="18"/>
    </row>
    <row r="9258" spans="2:2">
      <c r="B9258" s="18"/>
    </row>
    <row r="9259" spans="2:2">
      <c r="B9259" s="18"/>
    </row>
    <row r="9260" spans="2:2">
      <c r="B9260" s="18"/>
    </row>
    <row r="9261" spans="2:2">
      <c r="B9261" s="18"/>
    </row>
    <row r="9262" spans="2:2">
      <c r="B9262" s="18"/>
    </row>
    <row r="9263" spans="2:2">
      <c r="B9263" s="18"/>
    </row>
    <row r="9264" spans="2:2">
      <c r="B9264" s="18"/>
    </row>
    <row r="9265" spans="2:2">
      <c r="B9265" s="18"/>
    </row>
    <row r="9266" spans="2:2">
      <c r="B9266" s="18"/>
    </row>
    <row r="9267" spans="2:2">
      <c r="B9267" s="18"/>
    </row>
    <row r="9268" spans="2:2">
      <c r="B9268" s="18"/>
    </row>
    <row r="9269" spans="2:2">
      <c r="B9269" s="18"/>
    </row>
    <row r="9270" spans="2:2">
      <c r="B9270" s="18"/>
    </row>
    <row r="9271" spans="2:2">
      <c r="B9271" s="18"/>
    </row>
    <row r="9272" spans="2:2">
      <c r="B9272" s="18"/>
    </row>
    <row r="9273" spans="2:2">
      <c r="B9273" s="18"/>
    </row>
    <row r="9274" spans="2:2">
      <c r="B9274" s="18"/>
    </row>
    <row r="9275" spans="2:2">
      <c r="B9275" s="18"/>
    </row>
    <row r="9276" spans="2:2">
      <c r="B9276" s="18"/>
    </row>
    <row r="9277" spans="2:2">
      <c r="B9277" s="18"/>
    </row>
    <row r="9278" spans="2:2">
      <c r="B9278" s="18"/>
    </row>
    <row r="9279" spans="2:2">
      <c r="B9279" s="18"/>
    </row>
    <row r="9280" spans="2:2">
      <c r="B9280" s="18"/>
    </row>
    <row r="9281" spans="2:2">
      <c r="B9281" s="18"/>
    </row>
    <row r="9282" spans="2:2">
      <c r="B9282" s="18"/>
    </row>
    <row r="9283" spans="2:2">
      <c r="B9283" s="18"/>
    </row>
    <row r="9284" spans="2:2">
      <c r="B9284" s="18"/>
    </row>
    <row r="9285" spans="2:2">
      <c r="B9285" s="18"/>
    </row>
    <row r="9286" spans="2:2">
      <c r="B9286" s="18"/>
    </row>
    <row r="9287" spans="2:2">
      <c r="B9287" s="18"/>
    </row>
    <row r="9288" spans="2:2">
      <c r="B9288" s="18"/>
    </row>
    <row r="9289" spans="2:2">
      <c r="B9289" s="18"/>
    </row>
    <row r="9290" spans="2:2">
      <c r="B9290" s="18"/>
    </row>
    <row r="9291" spans="2:2">
      <c r="B9291" s="18"/>
    </row>
    <row r="9292" spans="2:2">
      <c r="B9292" s="18"/>
    </row>
    <row r="9293" spans="2:2">
      <c r="B9293" s="18"/>
    </row>
    <row r="9294" spans="2:2">
      <c r="B9294" s="18"/>
    </row>
    <row r="9295" spans="2:2">
      <c r="B9295" s="18"/>
    </row>
    <row r="9296" spans="2:2">
      <c r="B9296" s="18"/>
    </row>
    <row r="9297" spans="2:2">
      <c r="B9297" s="18"/>
    </row>
    <row r="9298" spans="2:2">
      <c r="B9298" s="18"/>
    </row>
    <row r="9299" spans="2:2">
      <c r="B9299" s="18"/>
    </row>
    <row r="9300" spans="2:2">
      <c r="B9300" s="18"/>
    </row>
    <row r="9301" spans="2:2">
      <c r="B9301" s="18"/>
    </row>
    <row r="9302" spans="2:2">
      <c r="B9302" s="18"/>
    </row>
    <row r="9303" spans="2:2">
      <c r="B9303" s="18"/>
    </row>
    <row r="9304" spans="2:2">
      <c r="B9304" s="18"/>
    </row>
    <row r="9305" spans="2:2">
      <c r="B9305" s="18"/>
    </row>
    <row r="9306" spans="2:2">
      <c r="B9306" s="18"/>
    </row>
    <row r="9307" spans="2:2">
      <c r="B9307" s="18"/>
    </row>
    <row r="9308" spans="2:2">
      <c r="B9308" s="18"/>
    </row>
    <row r="9309" spans="2:2">
      <c r="B9309" s="18"/>
    </row>
    <row r="9310" spans="2:2">
      <c r="B9310" s="18"/>
    </row>
    <row r="9311" spans="2:2">
      <c r="B9311" s="18"/>
    </row>
    <row r="9312" spans="2:2">
      <c r="B9312" s="18"/>
    </row>
    <row r="9313" spans="2:2">
      <c r="B9313" s="18"/>
    </row>
    <row r="9314" spans="2:2">
      <c r="B9314" s="18"/>
    </row>
    <row r="9315" spans="2:2">
      <c r="B9315" s="18"/>
    </row>
    <row r="9316" spans="2:2">
      <c r="B9316" s="18"/>
    </row>
    <row r="9317" spans="2:2">
      <c r="B9317" s="18"/>
    </row>
    <row r="9318" spans="2:2">
      <c r="B9318" s="18"/>
    </row>
    <row r="9319" spans="2:2">
      <c r="B9319" s="18"/>
    </row>
    <row r="9320" spans="2:2">
      <c r="B9320" s="18"/>
    </row>
    <row r="9321" spans="2:2">
      <c r="B9321" s="18"/>
    </row>
    <row r="9322" spans="2:2">
      <c r="B9322" s="18"/>
    </row>
    <row r="9323" spans="2:2">
      <c r="B9323" s="18"/>
    </row>
    <row r="9324" spans="2:2">
      <c r="B9324" s="18"/>
    </row>
    <row r="9325" spans="2:2">
      <c r="B9325" s="18"/>
    </row>
    <row r="9326" spans="2:2">
      <c r="B9326" s="18"/>
    </row>
    <row r="9327" spans="2:2">
      <c r="B9327" s="18"/>
    </row>
    <row r="9328" spans="2:2">
      <c r="B9328" s="18"/>
    </row>
    <row r="9329" spans="2:2">
      <c r="B9329" s="18"/>
    </row>
    <row r="9330" spans="2:2">
      <c r="B9330" s="18"/>
    </row>
    <row r="9331" spans="2:2">
      <c r="B9331" s="18"/>
    </row>
    <row r="9332" spans="2:2">
      <c r="B9332" s="18"/>
    </row>
    <row r="9333" spans="2:2">
      <c r="B9333" s="18"/>
    </row>
    <row r="9334" spans="2:2">
      <c r="B9334" s="18"/>
    </row>
    <row r="9335" spans="2:2">
      <c r="B9335" s="18"/>
    </row>
    <row r="9336" spans="2:2">
      <c r="B9336" s="18"/>
    </row>
    <row r="9337" spans="2:2">
      <c r="B9337" s="18"/>
    </row>
    <row r="9338" spans="2:2">
      <c r="B9338" s="18"/>
    </row>
    <row r="9339" spans="2:2">
      <c r="B9339" s="18"/>
    </row>
    <row r="9340" spans="2:2">
      <c r="B9340" s="18"/>
    </row>
    <row r="9341" spans="2:2">
      <c r="B9341" s="18"/>
    </row>
    <row r="9342" spans="2:2">
      <c r="B9342" s="18"/>
    </row>
    <row r="9343" spans="2:2">
      <c r="B9343" s="18"/>
    </row>
    <row r="9344" spans="2:2">
      <c r="B9344" s="18"/>
    </row>
    <row r="9345" spans="2:2">
      <c r="B9345" s="18"/>
    </row>
    <row r="9346" spans="2:2">
      <c r="B9346" s="18"/>
    </row>
    <row r="9347" spans="2:2">
      <c r="B9347" s="18"/>
    </row>
    <row r="9348" spans="2:2">
      <c r="B9348" s="18"/>
    </row>
    <row r="9349" spans="2:2">
      <c r="B9349" s="18"/>
    </row>
    <row r="9350" spans="2:2">
      <c r="B9350" s="18"/>
    </row>
    <row r="9351" spans="2:2">
      <c r="B9351" s="18"/>
    </row>
    <row r="9352" spans="2:2">
      <c r="B9352" s="18"/>
    </row>
    <row r="9353" spans="2:2">
      <c r="B9353" s="18"/>
    </row>
    <row r="9354" spans="2:2">
      <c r="B9354" s="18"/>
    </row>
    <row r="9355" spans="2:2">
      <c r="B9355" s="18"/>
    </row>
    <row r="9356" spans="2:2">
      <c r="B9356" s="18"/>
    </row>
    <row r="9357" spans="2:2">
      <c r="B9357" s="18"/>
    </row>
    <row r="9358" spans="2:2">
      <c r="B9358" s="18"/>
    </row>
    <row r="9359" spans="2:2">
      <c r="B9359" s="18"/>
    </row>
    <row r="9360" spans="2:2">
      <c r="B9360" s="18"/>
    </row>
    <row r="9361" spans="2:2">
      <c r="B9361" s="18"/>
    </row>
    <row r="9362" spans="2:2">
      <c r="B9362" s="18"/>
    </row>
    <row r="9363" spans="2:2">
      <c r="B9363" s="18"/>
    </row>
    <row r="9364" spans="2:2">
      <c r="B9364" s="18"/>
    </row>
    <row r="9365" spans="2:2">
      <c r="B9365" s="18"/>
    </row>
    <row r="9366" spans="2:2">
      <c r="B9366" s="18"/>
    </row>
    <row r="9367" spans="2:2">
      <c r="B9367" s="18"/>
    </row>
    <row r="9368" spans="2:2">
      <c r="B9368" s="18"/>
    </row>
    <row r="9369" spans="2:2">
      <c r="B9369" s="18"/>
    </row>
    <row r="9370" spans="2:2">
      <c r="B9370" s="18"/>
    </row>
    <row r="9371" spans="2:2">
      <c r="B9371" s="18"/>
    </row>
    <row r="9372" spans="2:2">
      <c r="B9372" s="18"/>
    </row>
    <row r="9373" spans="2:2">
      <c r="B9373" s="18"/>
    </row>
    <row r="9374" spans="2:2">
      <c r="B9374" s="18"/>
    </row>
    <row r="9375" spans="2:2">
      <c r="B9375" s="18"/>
    </row>
    <row r="9376" spans="2:2">
      <c r="B9376" s="18"/>
    </row>
    <row r="9377" spans="2:2">
      <c r="B9377" s="18"/>
    </row>
    <row r="9378" spans="2:2">
      <c r="B9378" s="18"/>
    </row>
    <row r="9379" spans="2:2">
      <c r="B9379" s="18"/>
    </row>
    <row r="9380" spans="2:2">
      <c r="B9380" s="18"/>
    </row>
    <row r="9381" spans="2:2">
      <c r="B9381" s="18"/>
    </row>
    <row r="9382" spans="2:2">
      <c r="B9382" s="18"/>
    </row>
    <row r="9383" spans="2:2">
      <c r="B9383" s="18"/>
    </row>
    <row r="9384" spans="2:2">
      <c r="B9384" s="18"/>
    </row>
    <row r="9385" spans="2:2">
      <c r="B9385" s="18"/>
    </row>
    <row r="9386" spans="2:2">
      <c r="B9386" s="18"/>
    </row>
    <row r="9387" spans="2:2">
      <c r="B9387" s="18"/>
    </row>
    <row r="9388" spans="2:2">
      <c r="B9388" s="18"/>
    </row>
    <row r="9389" spans="2:2">
      <c r="B9389" s="18"/>
    </row>
    <row r="9390" spans="2:2">
      <c r="B9390" s="18"/>
    </row>
    <row r="9391" spans="2:2">
      <c r="B9391" s="18"/>
    </row>
    <row r="9392" spans="2:2">
      <c r="B9392" s="18"/>
    </row>
    <row r="9393" spans="2:2">
      <c r="B9393" s="18"/>
    </row>
    <row r="9394" spans="2:2">
      <c r="B9394" s="18"/>
    </row>
    <row r="9395" spans="2:2">
      <c r="B9395" s="18"/>
    </row>
    <row r="9396" spans="2:2">
      <c r="B9396" s="18"/>
    </row>
    <row r="9397" spans="2:2">
      <c r="B9397" s="18"/>
    </row>
    <row r="9398" spans="2:2">
      <c r="B9398" s="18"/>
    </row>
    <row r="9399" spans="2:2">
      <c r="B9399" s="18"/>
    </row>
    <row r="9400" spans="2:2">
      <c r="B9400" s="18"/>
    </row>
    <row r="9401" spans="2:2">
      <c r="B9401" s="18"/>
    </row>
    <row r="9402" spans="2:2">
      <c r="B9402" s="18"/>
    </row>
    <row r="9403" spans="2:2">
      <c r="B9403" s="18"/>
    </row>
    <row r="9404" spans="2:2">
      <c r="B9404" s="18"/>
    </row>
    <row r="9405" spans="2:2">
      <c r="B9405" s="18"/>
    </row>
    <row r="9406" spans="2:2">
      <c r="B9406" s="18"/>
    </row>
    <row r="9407" spans="2:2">
      <c r="B9407" s="18"/>
    </row>
    <row r="9408" spans="2:2">
      <c r="B9408" s="18"/>
    </row>
    <row r="9409" spans="2:2">
      <c r="B9409" s="18"/>
    </row>
    <row r="9410" spans="2:2">
      <c r="B9410" s="18"/>
    </row>
    <row r="9411" spans="2:2">
      <c r="B9411" s="18"/>
    </row>
    <row r="9412" spans="2:2">
      <c r="B9412" s="18"/>
    </row>
    <row r="9413" spans="2:2">
      <c r="B9413" s="18"/>
    </row>
    <row r="9414" spans="2:2">
      <c r="B9414" s="18"/>
    </row>
    <row r="9415" spans="2:2">
      <c r="B9415" s="18"/>
    </row>
    <row r="9416" spans="2:2">
      <c r="B9416" s="18"/>
    </row>
    <row r="9417" spans="2:2">
      <c r="B9417" s="18"/>
    </row>
    <row r="9418" spans="2:2">
      <c r="B9418" s="18"/>
    </row>
    <row r="9419" spans="2:2">
      <c r="B9419" s="18"/>
    </row>
    <row r="9420" spans="2:2">
      <c r="B9420" s="18"/>
    </row>
    <row r="9421" spans="2:2">
      <c r="B9421" s="18"/>
    </row>
    <row r="9422" spans="2:2">
      <c r="B9422" s="18"/>
    </row>
    <row r="9423" spans="2:2">
      <c r="B9423" s="18"/>
    </row>
    <row r="9424" spans="2:2">
      <c r="B9424" s="18"/>
    </row>
    <row r="9425" spans="2:2">
      <c r="B9425" s="18"/>
    </row>
    <row r="9426" spans="2:2">
      <c r="B9426" s="18"/>
    </row>
    <row r="9427" spans="2:2">
      <c r="B9427" s="18"/>
    </row>
    <row r="9428" spans="2:2">
      <c r="B9428" s="18"/>
    </row>
    <row r="9429" spans="2:2">
      <c r="B9429" s="18"/>
    </row>
    <row r="9430" spans="2:2">
      <c r="B9430" s="18"/>
    </row>
    <row r="9431" spans="2:2">
      <c r="B9431" s="18"/>
    </row>
    <row r="9432" spans="2:2">
      <c r="B9432" s="18"/>
    </row>
    <row r="9433" spans="2:2">
      <c r="B9433" s="18"/>
    </row>
    <row r="9434" spans="2:2">
      <c r="B9434" s="18"/>
    </row>
    <row r="9435" spans="2:2">
      <c r="B9435" s="18"/>
    </row>
    <row r="9436" spans="2:2">
      <c r="B9436" s="18"/>
    </row>
    <row r="9437" spans="2:2">
      <c r="B9437" s="18"/>
    </row>
    <row r="9438" spans="2:2">
      <c r="B9438" s="18"/>
    </row>
    <row r="9439" spans="2:2">
      <c r="B9439" s="18"/>
    </row>
    <row r="9440" spans="2:2">
      <c r="B9440" s="18"/>
    </row>
    <row r="9441" spans="2:2">
      <c r="B9441" s="18"/>
    </row>
    <row r="9442" spans="2:2">
      <c r="B9442" s="18"/>
    </row>
    <row r="9443" spans="2:2">
      <c r="B9443" s="18"/>
    </row>
    <row r="9444" spans="2:2">
      <c r="B9444" s="18"/>
    </row>
    <row r="9445" spans="2:2">
      <c r="B9445" s="18"/>
    </row>
    <row r="9446" spans="2:2">
      <c r="B9446" s="18"/>
    </row>
    <row r="9447" spans="2:2">
      <c r="B9447" s="18"/>
    </row>
    <row r="9448" spans="2:2">
      <c r="B9448" s="18"/>
    </row>
    <row r="9449" spans="2:2">
      <c r="B9449" s="18"/>
    </row>
    <row r="9450" spans="2:2">
      <c r="B9450" s="18"/>
    </row>
    <row r="9451" spans="2:2">
      <c r="B9451" s="18"/>
    </row>
    <row r="9452" spans="2:2">
      <c r="B9452" s="18"/>
    </row>
    <row r="9453" spans="2:2">
      <c r="B9453" s="18"/>
    </row>
    <row r="9454" spans="2:2">
      <c r="B9454" s="18"/>
    </row>
    <row r="9455" spans="2:2">
      <c r="B9455" s="18"/>
    </row>
    <row r="9456" spans="2:2">
      <c r="B9456" s="18"/>
    </row>
    <row r="9457" spans="2:2">
      <c r="B9457" s="18"/>
    </row>
    <row r="9458" spans="2:2">
      <c r="B9458" s="18"/>
    </row>
    <row r="9459" spans="2:2">
      <c r="B9459" s="18"/>
    </row>
    <row r="9460" spans="2:2">
      <c r="B9460" s="18"/>
    </row>
    <row r="9461" spans="2:2">
      <c r="B9461" s="18"/>
    </row>
    <row r="9462" spans="2:2">
      <c r="B9462" s="18"/>
    </row>
    <row r="9463" spans="2:2">
      <c r="B9463" s="18"/>
    </row>
    <row r="9464" spans="2:2">
      <c r="B9464" s="18"/>
    </row>
    <row r="9465" spans="2:2">
      <c r="B9465" s="18"/>
    </row>
    <row r="9466" spans="2:2">
      <c r="B9466" s="18"/>
    </row>
    <row r="9467" spans="2:2">
      <c r="B9467" s="18"/>
    </row>
    <row r="9468" spans="2:2">
      <c r="B9468" s="18"/>
    </row>
    <row r="9469" spans="2:2">
      <c r="B9469" s="18"/>
    </row>
    <row r="9470" spans="2:2">
      <c r="B9470" s="18"/>
    </row>
    <row r="9471" spans="2:2">
      <c r="B9471" s="18"/>
    </row>
    <row r="9472" spans="2:2">
      <c r="B9472" s="18"/>
    </row>
    <row r="9473" spans="2:2">
      <c r="B9473" s="18"/>
    </row>
    <row r="9474" spans="2:2">
      <c r="B9474" s="18"/>
    </row>
    <row r="9475" spans="2:2">
      <c r="B9475" s="18"/>
    </row>
    <row r="9476" spans="2:2">
      <c r="B9476" s="18"/>
    </row>
    <row r="9477" spans="2:2">
      <c r="B9477" s="18"/>
    </row>
    <row r="9478" spans="2:2">
      <c r="B9478" s="18"/>
    </row>
    <row r="9479" spans="2:2">
      <c r="B9479" s="18"/>
    </row>
    <row r="9480" spans="2:2">
      <c r="B9480" s="18"/>
    </row>
    <row r="9481" spans="2:2">
      <c r="B9481" s="18"/>
    </row>
    <row r="9482" spans="2:2">
      <c r="B9482" s="18"/>
    </row>
    <row r="9483" spans="2:2">
      <c r="B9483" s="18"/>
    </row>
    <row r="9484" spans="2:2">
      <c r="B9484" s="18"/>
    </row>
    <row r="9485" spans="2:2">
      <c r="B9485" s="18"/>
    </row>
    <row r="9486" spans="2:2">
      <c r="B9486" s="18"/>
    </row>
    <row r="9487" spans="2:2">
      <c r="B9487" s="18"/>
    </row>
    <row r="9488" spans="2:2">
      <c r="B9488" s="18"/>
    </row>
    <row r="9489" spans="2:2">
      <c r="B9489" s="18"/>
    </row>
    <row r="9490" spans="2:2">
      <c r="B9490" s="18"/>
    </row>
    <row r="9491" spans="2:2">
      <c r="B9491" s="18"/>
    </row>
    <row r="9492" spans="2:2">
      <c r="B9492" s="18"/>
    </row>
    <row r="9493" spans="2:2">
      <c r="B9493" s="18"/>
    </row>
    <row r="9494" spans="2:2">
      <c r="B9494" s="18"/>
    </row>
    <row r="9495" spans="2:2">
      <c r="B9495" s="18"/>
    </row>
    <row r="9496" spans="2:2">
      <c r="B9496" s="18"/>
    </row>
    <row r="9497" spans="2:2">
      <c r="B9497" s="18"/>
    </row>
    <row r="9498" spans="2:2">
      <c r="B9498" s="18"/>
    </row>
    <row r="9499" spans="2:2">
      <c r="B9499" s="18"/>
    </row>
    <row r="9500" spans="2:2">
      <c r="B9500" s="18"/>
    </row>
    <row r="9501" spans="2:2">
      <c r="B9501" s="18"/>
    </row>
    <row r="9502" spans="2:2">
      <c r="B9502" s="18"/>
    </row>
    <row r="9503" spans="2:2">
      <c r="B9503" s="18"/>
    </row>
    <row r="9504" spans="2:2">
      <c r="B9504" s="18"/>
    </row>
    <row r="9505" spans="2:2">
      <c r="B9505" s="18"/>
    </row>
    <row r="9506" spans="2:2">
      <c r="B9506" s="18"/>
    </row>
    <row r="9507" spans="2:2">
      <c r="B9507" s="18"/>
    </row>
    <row r="9508" spans="2:2">
      <c r="B9508" s="18"/>
    </row>
    <row r="9509" spans="2:2">
      <c r="B9509" s="18"/>
    </row>
    <row r="9510" spans="2:2">
      <c r="B9510" s="18"/>
    </row>
    <row r="9511" spans="2:2">
      <c r="B9511" s="18"/>
    </row>
    <row r="9512" spans="2:2">
      <c r="B9512" s="18"/>
    </row>
    <row r="9513" spans="2:2">
      <c r="B9513" s="18"/>
    </row>
    <row r="9514" spans="2:2">
      <c r="B9514" s="18"/>
    </row>
    <row r="9515" spans="2:2">
      <c r="B9515" s="18"/>
    </row>
    <row r="9516" spans="2:2">
      <c r="B9516" s="18"/>
    </row>
    <row r="9517" spans="2:2">
      <c r="B9517" s="18"/>
    </row>
    <row r="9518" spans="2:2">
      <c r="B9518" s="18"/>
    </row>
    <row r="9519" spans="2:2">
      <c r="B9519" s="18"/>
    </row>
    <row r="9520" spans="2:2">
      <c r="B9520" s="18"/>
    </row>
    <row r="9521" spans="2:2">
      <c r="B9521" s="18"/>
    </row>
    <row r="9522" spans="2:2">
      <c r="B9522" s="18"/>
    </row>
    <row r="9523" spans="2:2">
      <c r="B9523" s="18"/>
    </row>
    <row r="9524" spans="2:2">
      <c r="B9524" s="18"/>
    </row>
    <row r="9525" spans="2:2">
      <c r="B9525" s="18"/>
    </row>
    <row r="9526" spans="2:2">
      <c r="B9526" s="18"/>
    </row>
    <row r="9527" spans="2:2">
      <c r="B9527" s="18"/>
    </row>
    <row r="9528" spans="2:2">
      <c r="B9528" s="18"/>
    </row>
    <row r="9529" spans="2:2">
      <c r="B9529" s="18"/>
    </row>
    <row r="9530" spans="2:2">
      <c r="B9530" s="18"/>
    </row>
    <row r="9531" spans="2:2">
      <c r="B9531" s="18"/>
    </row>
    <row r="9532" spans="2:2">
      <c r="B9532" s="18"/>
    </row>
    <row r="9533" spans="2:2">
      <c r="B9533" s="18"/>
    </row>
    <row r="9534" spans="2:2">
      <c r="B9534" s="18"/>
    </row>
    <row r="9535" spans="2:2">
      <c r="B9535" s="18"/>
    </row>
    <row r="9536" spans="2:2">
      <c r="B9536" s="18"/>
    </row>
    <row r="9537" spans="2:2">
      <c r="B9537" s="18"/>
    </row>
    <row r="9538" spans="2:2">
      <c r="B9538" s="18"/>
    </row>
    <row r="9539" spans="2:2">
      <c r="B9539" s="18"/>
    </row>
    <row r="9540" spans="2:2">
      <c r="B9540" s="18"/>
    </row>
    <row r="9541" spans="2:2">
      <c r="B9541" s="18"/>
    </row>
    <row r="9542" spans="2:2">
      <c r="B9542" s="18"/>
    </row>
    <row r="9543" spans="2:2">
      <c r="B9543" s="18"/>
    </row>
    <row r="9544" spans="2:2">
      <c r="B9544" s="18"/>
    </row>
    <row r="9545" spans="2:2">
      <c r="B9545" s="18"/>
    </row>
    <row r="9546" spans="2:2">
      <c r="B9546" s="18"/>
    </row>
    <row r="9547" spans="2:2">
      <c r="B9547" s="18"/>
    </row>
    <row r="9548" spans="2:2">
      <c r="B9548" s="18"/>
    </row>
    <row r="9549" spans="2:2">
      <c r="B9549" s="18"/>
    </row>
    <row r="9550" spans="2:2">
      <c r="B9550" s="18"/>
    </row>
    <row r="9551" spans="2:2">
      <c r="B9551" s="18"/>
    </row>
    <row r="9552" spans="2:2">
      <c r="B9552" s="18"/>
    </row>
    <row r="9553" spans="2:2">
      <c r="B9553" s="18"/>
    </row>
    <row r="9554" spans="2:2">
      <c r="B9554" s="18"/>
    </row>
    <row r="9555" spans="2:2">
      <c r="B9555" s="18"/>
    </row>
    <row r="9556" spans="2:2">
      <c r="B9556" s="18"/>
    </row>
    <row r="9557" spans="2:2">
      <c r="B9557" s="18"/>
    </row>
    <row r="9558" spans="2:2">
      <c r="B9558" s="18"/>
    </row>
    <row r="9559" spans="2:2">
      <c r="B9559" s="18"/>
    </row>
    <row r="9560" spans="2:2">
      <c r="B9560" s="18"/>
    </row>
    <row r="9561" spans="2:2">
      <c r="B9561" s="18"/>
    </row>
    <row r="9562" spans="2:2">
      <c r="B9562" s="18"/>
    </row>
    <row r="9563" spans="2:2">
      <c r="B9563" s="18"/>
    </row>
    <row r="9564" spans="2:2">
      <c r="B9564" s="18"/>
    </row>
    <row r="9565" spans="2:2">
      <c r="B9565" s="18"/>
    </row>
    <row r="9566" spans="2:2">
      <c r="B9566" s="18"/>
    </row>
    <row r="9567" spans="2:2">
      <c r="B9567" s="18"/>
    </row>
    <row r="9568" spans="2:2">
      <c r="B9568" s="18"/>
    </row>
    <row r="9569" spans="2:2">
      <c r="B9569" s="18"/>
    </row>
    <row r="9570" spans="2:2">
      <c r="B9570" s="18"/>
    </row>
    <row r="9571" spans="2:2">
      <c r="B9571" s="18"/>
    </row>
    <row r="9572" spans="2:2">
      <c r="B9572" s="18"/>
    </row>
    <row r="9573" spans="2:2">
      <c r="B9573" s="18"/>
    </row>
    <row r="9574" spans="2:2">
      <c r="B9574" s="18"/>
    </row>
    <row r="9575" spans="2:2">
      <c r="B9575" s="18"/>
    </row>
    <row r="9576" spans="2:2">
      <c r="B9576" s="18"/>
    </row>
    <row r="9577" spans="2:2">
      <c r="B9577" s="18"/>
    </row>
    <row r="9578" spans="2:2">
      <c r="B9578" s="18"/>
    </row>
    <row r="9579" spans="2:2">
      <c r="B9579" s="18"/>
    </row>
    <row r="9580" spans="2:2">
      <c r="B9580" s="18"/>
    </row>
    <row r="9581" spans="2:2">
      <c r="B9581" s="18"/>
    </row>
    <row r="9582" spans="2:2">
      <c r="B9582" s="18"/>
    </row>
    <row r="9583" spans="2:2">
      <c r="B9583" s="18"/>
    </row>
    <row r="9584" spans="2:2">
      <c r="B9584" s="18"/>
    </row>
    <row r="9585" spans="2:2">
      <c r="B9585" s="18"/>
    </row>
    <row r="9586" spans="2:2">
      <c r="B9586" s="18"/>
    </row>
    <row r="9587" spans="2:2">
      <c r="B9587" s="18"/>
    </row>
    <row r="9588" spans="2:2">
      <c r="B9588" s="18"/>
    </row>
    <row r="9589" spans="2:2">
      <c r="B9589" s="18"/>
    </row>
    <row r="9590" spans="2:2">
      <c r="B9590" s="18"/>
    </row>
    <row r="9591" spans="2:2">
      <c r="B9591" s="18"/>
    </row>
    <row r="9592" spans="2:2">
      <c r="B9592" s="18"/>
    </row>
    <row r="9593" spans="2:2">
      <c r="B9593" s="18"/>
    </row>
    <row r="9594" spans="2:2">
      <c r="B9594" s="18"/>
    </row>
    <row r="9595" spans="2:2">
      <c r="B9595" s="18"/>
    </row>
    <row r="9596" spans="2:2">
      <c r="B9596" s="18"/>
    </row>
    <row r="9597" spans="2:2">
      <c r="B9597" s="18"/>
    </row>
    <row r="9598" spans="2:2">
      <c r="B9598" s="18"/>
    </row>
    <row r="9599" spans="2:2">
      <c r="B9599" s="18"/>
    </row>
    <row r="9600" spans="2:2">
      <c r="B9600" s="18"/>
    </row>
    <row r="9601" spans="2:2">
      <c r="B9601" s="18"/>
    </row>
    <row r="9602" spans="2:2">
      <c r="B9602" s="18"/>
    </row>
    <row r="9603" spans="2:2">
      <c r="B9603" s="18"/>
    </row>
    <row r="9604" spans="2:2">
      <c r="B9604" s="18"/>
    </row>
    <row r="9605" spans="2:2">
      <c r="B9605" s="18"/>
    </row>
    <row r="9606" spans="2:2">
      <c r="B9606" s="18"/>
    </row>
    <row r="9607" spans="2:2">
      <c r="B9607" s="18"/>
    </row>
    <row r="9608" spans="2:2">
      <c r="B9608" s="18"/>
    </row>
    <row r="9609" spans="2:2">
      <c r="B9609" s="18"/>
    </row>
    <row r="9610" spans="2:2">
      <c r="B9610" s="18"/>
    </row>
    <row r="9611" spans="2:2">
      <c r="B9611" s="18"/>
    </row>
    <row r="9612" spans="2:2">
      <c r="B9612" s="18"/>
    </row>
    <row r="9613" spans="2:2">
      <c r="B9613" s="18"/>
    </row>
    <row r="9614" spans="2:2">
      <c r="B9614" s="18"/>
    </row>
    <row r="9615" spans="2:2">
      <c r="B9615" s="18"/>
    </row>
    <row r="9616" spans="2:2">
      <c r="B9616" s="18"/>
    </row>
    <row r="9617" spans="2:2">
      <c r="B9617" s="18"/>
    </row>
    <row r="9618" spans="2:2">
      <c r="B9618" s="18"/>
    </row>
    <row r="9619" spans="2:2">
      <c r="B9619" s="18"/>
    </row>
    <row r="9620" spans="2:2">
      <c r="B9620" s="18"/>
    </row>
    <row r="9621" spans="2:2">
      <c r="B9621" s="18"/>
    </row>
    <row r="9622" spans="2:2">
      <c r="B9622" s="18"/>
    </row>
    <row r="9623" spans="2:2">
      <c r="B9623" s="18"/>
    </row>
    <row r="9624" spans="2:2">
      <c r="B9624" s="18"/>
    </row>
    <row r="9625" spans="2:2">
      <c r="B9625" s="18"/>
    </row>
    <row r="9626" spans="2:2">
      <c r="B9626" s="18"/>
    </row>
    <row r="9627" spans="2:2">
      <c r="B9627" s="18"/>
    </row>
    <row r="9628" spans="2:2">
      <c r="B9628" s="18"/>
    </row>
    <row r="9629" spans="2:2">
      <c r="B9629" s="18"/>
    </row>
    <row r="9630" spans="2:2">
      <c r="B9630" s="18"/>
    </row>
    <row r="9631" spans="2:2">
      <c r="B9631" s="18"/>
    </row>
    <row r="9632" spans="2:2">
      <c r="B9632" s="18"/>
    </row>
    <row r="9633" spans="2:2">
      <c r="B9633" s="18"/>
    </row>
    <row r="9634" spans="2:2">
      <c r="B9634" s="18"/>
    </row>
    <row r="9635" spans="2:2">
      <c r="B9635" s="18"/>
    </row>
    <row r="9636" spans="2:2">
      <c r="B9636" s="18"/>
    </row>
    <row r="9637" spans="2:2">
      <c r="B9637" s="18"/>
    </row>
    <row r="9638" spans="2:2">
      <c r="B9638" s="18"/>
    </row>
    <row r="9639" spans="2:2">
      <c r="B9639" s="18"/>
    </row>
    <row r="9640" spans="2:2">
      <c r="B9640" s="18"/>
    </row>
    <row r="9641" spans="2:2">
      <c r="B9641" s="18"/>
    </row>
    <row r="9642" spans="2:2">
      <c r="B9642" s="18"/>
    </row>
    <row r="9643" spans="2:2">
      <c r="B9643" s="18"/>
    </row>
    <row r="9644" spans="2:2">
      <c r="B9644" s="18"/>
    </row>
    <row r="9645" spans="2:2">
      <c r="B9645" s="18"/>
    </row>
    <row r="9646" spans="2:2">
      <c r="B9646" s="18"/>
    </row>
    <row r="9647" spans="2:2">
      <c r="B9647" s="18"/>
    </row>
    <row r="9648" spans="2:2">
      <c r="B9648" s="18"/>
    </row>
    <row r="9649" spans="2:2">
      <c r="B9649" s="18"/>
    </row>
    <row r="9650" spans="2:2">
      <c r="B9650" s="18"/>
    </row>
    <row r="9651" spans="2:2">
      <c r="B9651" s="18"/>
    </row>
    <row r="9652" spans="2:2">
      <c r="B9652" s="18"/>
    </row>
    <row r="9653" spans="2:2">
      <c r="B9653" s="18"/>
    </row>
    <row r="9654" spans="2:2">
      <c r="B9654" s="18"/>
    </row>
    <row r="9655" spans="2:2">
      <c r="B9655" s="18"/>
    </row>
    <row r="9656" spans="2:2">
      <c r="B9656" s="18"/>
    </row>
    <row r="9657" spans="2:2">
      <c r="B9657" s="18"/>
    </row>
    <row r="9658" spans="2:2">
      <c r="B9658" s="18"/>
    </row>
    <row r="9659" spans="2:2">
      <c r="B9659" s="18"/>
    </row>
    <row r="9660" spans="2:2">
      <c r="B9660" s="18"/>
    </row>
    <row r="9661" spans="2:2">
      <c r="B9661" s="18"/>
    </row>
    <row r="9662" spans="2:2">
      <c r="B9662" s="18"/>
    </row>
    <row r="9663" spans="2:2">
      <c r="B9663" s="18"/>
    </row>
    <row r="9664" spans="2:2">
      <c r="B9664" s="18"/>
    </row>
    <row r="9665" spans="2:2">
      <c r="B9665" s="18"/>
    </row>
    <row r="9666" spans="2:2">
      <c r="B9666" s="18"/>
    </row>
    <row r="9667" spans="2:2">
      <c r="B9667" s="18"/>
    </row>
    <row r="9668" spans="2:2">
      <c r="B9668" s="18"/>
    </row>
    <row r="9669" spans="2:2">
      <c r="B9669" s="18"/>
    </row>
    <row r="9670" spans="2:2">
      <c r="B9670" s="18"/>
    </row>
    <row r="9671" spans="2:2">
      <c r="B9671" s="18"/>
    </row>
    <row r="9672" spans="2:2">
      <c r="B9672" s="18"/>
    </row>
    <row r="9673" spans="2:2">
      <c r="B9673" s="18"/>
    </row>
    <row r="9674" spans="2:2">
      <c r="B9674" s="18"/>
    </row>
    <row r="9675" spans="2:2">
      <c r="B9675" s="18"/>
    </row>
    <row r="9676" spans="2:2">
      <c r="B9676" s="18"/>
    </row>
    <row r="9677" spans="2:2">
      <c r="B9677" s="18"/>
    </row>
    <row r="9678" spans="2:2">
      <c r="B9678" s="18"/>
    </row>
    <row r="9679" spans="2:2">
      <c r="B9679" s="18"/>
    </row>
    <row r="9680" spans="2:2">
      <c r="B9680" s="18"/>
    </row>
    <row r="9681" spans="2:2">
      <c r="B9681" s="18"/>
    </row>
    <row r="9682" spans="2:2">
      <c r="B9682" s="18"/>
    </row>
    <row r="9683" spans="2:2">
      <c r="B9683" s="18"/>
    </row>
    <row r="9684" spans="2:2">
      <c r="B9684" s="18"/>
    </row>
    <row r="9685" spans="2:2">
      <c r="B9685" s="18"/>
    </row>
    <row r="9686" spans="2:2">
      <c r="B9686" s="18"/>
    </row>
    <row r="9687" spans="2:2">
      <c r="B9687" s="18"/>
    </row>
    <row r="9688" spans="2:2">
      <c r="B9688" s="18"/>
    </row>
    <row r="9689" spans="2:2">
      <c r="B9689" s="18"/>
    </row>
    <row r="9690" spans="2:2">
      <c r="B9690" s="18"/>
    </row>
    <row r="9691" spans="2:2">
      <c r="B9691" s="18"/>
    </row>
    <row r="9692" spans="2:2">
      <c r="B9692" s="18"/>
    </row>
    <row r="9693" spans="2:2">
      <c r="B9693" s="18"/>
    </row>
    <row r="9694" spans="2:2">
      <c r="B9694" s="18"/>
    </row>
    <row r="9695" spans="2:2">
      <c r="B9695" s="18"/>
    </row>
    <row r="9696" spans="2:2">
      <c r="B9696" s="18"/>
    </row>
    <row r="9697" spans="2:2">
      <c r="B9697" s="18"/>
    </row>
    <row r="9698" spans="2:2">
      <c r="B9698" s="18"/>
    </row>
    <row r="9699" spans="2:2">
      <c r="B9699" s="18"/>
    </row>
    <row r="9700" spans="2:2">
      <c r="B9700" s="18"/>
    </row>
    <row r="9701" spans="2:2">
      <c r="B9701" s="18"/>
    </row>
    <row r="9702" spans="2:2">
      <c r="B9702" s="18"/>
    </row>
    <row r="9703" spans="2:2">
      <c r="B9703" s="18"/>
    </row>
    <row r="9704" spans="2:2">
      <c r="B9704" s="18"/>
    </row>
    <row r="9705" spans="2:2">
      <c r="B9705" s="18"/>
    </row>
    <row r="9706" spans="2:2">
      <c r="B9706" s="18"/>
    </row>
    <row r="9707" spans="2:2">
      <c r="B9707" s="18"/>
    </row>
    <row r="9708" spans="2:2">
      <c r="B9708" s="18"/>
    </row>
    <row r="9709" spans="2:2">
      <c r="B9709" s="18"/>
    </row>
    <row r="9710" spans="2:2">
      <c r="B9710" s="18"/>
    </row>
    <row r="9711" spans="2:2">
      <c r="B9711" s="18"/>
    </row>
    <row r="9712" spans="2:2">
      <c r="B9712" s="18"/>
    </row>
    <row r="9713" spans="2:2">
      <c r="B9713" s="18"/>
    </row>
    <row r="9714" spans="2:2">
      <c r="B9714" s="18"/>
    </row>
    <row r="9715" spans="2:2">
      <c r="B9715" s="18"/>
    </row>
    <row r="9716" spans="2:2">
      <c r="B9716" s="18"/>
    </row>
    <row r="9717" spans="2:2">
      <c r="B9717" s="18"/>
    </row>
    <row r="9718" spans="2:2">
      <c r="B9718" s="18"/>
    </row>
    <row r="9719" spans="2:2">
      <c r="B9719" s="18"/>
    </row>
    <row r="9720" spans="2:2">
      <c r="B9720" s="18"/>
    </row>
    <row r="9721" spans="2:2">
      <c r="B9721" s="18"/>
    </row>
    <row r="9722" spans="2:2">
      <c r="B9722" s="18"/>
    </row>
    <row r="9723" spans="2:2">
      <c r="B9723" s="18"/>
    </row>
    <row r="9724" spans="2:2">
      <c r="B9724" s="18"/>
    </row>
    <row r="9725" spans="2:2">
      <c r="B9725" s="18"/>
    </row>
    <row r="9726" spans="2:2">
      <c r="B9726" s="18"/>
    </row>
    <row r="9727" spans="2:2">
      <c r="B9727" s="18"/>
    </row>
    <row r="9728" spans="2:2">
      <c r="B9728" s="18"/>
    </row>
    <row r="9729" spans="2:2">
      <c r="B9729" s="18"/>
    </row>
    <row r="9730" spans="2:2">
      <c r="B9730" s="18"/>
    </row>
    <row r="9731" spans="2:2">
      <c r="B9731" s="18"/>
    </row>
    <row r="9732" spans="2:2">
      <c r="B9732" s="18"/>
    </row>
    <row r="9733" spans="2:2">
      <c r="B9733" s="18"/>
    </row>
    <row r="9734" spans="2:2">
      <c r="B9734" s="18"/>
    </row>
    <row r="9735" spans="2:2">
      <c r="B9735" s="18"/>
    </row>
    <row r="9736" spans="2:2">
      <c r="B9736" s="18"/>
    </row>
    <row r="9737" spans="2:2">
      <c r="B9737" s="18"/>
    </row>
    <row r="9738" spans="2:2">
      <c r="B9738" s="18"/>
    </row>
    <row r="9739" spans="2:2">
      <c r="B9739" s="18"/>
    </row>
    <row r="9740" spans="2:2">
      <c r="B9740" s="18"/>
    </row>
    <row r="9741" spans="2:2">
      <c r="B9741" s="18"/>
    </row>
    <row r="9742" spans="2:2">
      <c r="B9742" s="18"/>
    </row>
    <row r="9743" spans="2:2">
      <c r="B9743" s="18"/>
    </row>
    <row r="9744" spans="2:2">
      <c r="B9744" s="18"/>
    </row>
    <row r="9745" spans="2:2">
      <c r="B9745" s="18"/>
    </row>
    <row r="9746" spans="2:2">
      <c r="B9746" s="18"/>
    </row>
    <row r="9747" spans="2:2">
      <c r="B9747" s="18"/>
    </row>
    <row r="9748" spans="2:2">
      <c r="B9748" s="18"/>
    </row>
    <row r="9749" spans="2:2">
      <c r="B9749" s="18"/>
    </row>
    <row r="9750" spans="2:2">
      <c r="B9750" s="18"/>
    </row>
    <row r="9751" spans="2:2">
      <c r="B9751" s="18"/>
    </row>
    <row r="9752" spans="2:2">
      <c r="B9752" s="18"/>
    </row>
    <row r="9753" spans="2:2">
      <c r="B9753" s="18"/>
    </row>
    <row r="9754" spans="2:2">
      <c r="B9754" s="18"/>
    </row>
    <row r="9755" spans="2:2">
      <c r="B9755" s="18"/>
    </row>
    <row r="9756" spans="2:2">
      <c r="B9756" s="18"/>
    </row>
    <row r="9757" spans="2:2">
      <c r="B9757" s="18"/>
    </row>
    <row r="9758" spans="2:2">
      <c r="B9758" s="18"/>
    </row>
    <row r="9759" spans="2:2">
      <c r="B9759" s="18"/>
    </row>
    <row r="9760" spans="2:2">
      <c r="B9760" s="18"/>
    </row>
    <row r="9761" spans="2:2">
      <c r="B9761" s="18"/>
    </row>
    <row r="9762" spans="2:2">
      <c r="B9762" s="18"/>
    </row>
    <row r="9763" spans="2:2">
      <c r="B9763" s="18"/>
    </row>
    <row r="9764" spans="2:2">
      <c r="B9764" s="18"/>
    </row>
    <row r="9765" spans="2:2">
      <c r="B9765" s="18"/>
    </row>
    <row r="9766" spans="2:2">
      <c r="B9766" s="18"/>
    </row>
    <row r="9767" spans="2:2">
      <c r="B9767" s="18"/>
    </row>
    <row r="9768" spans="2:2">
      <c r="B9768" s="18"/>
    </row>
    <row r="9769" spans="2:2">
      <c r="B9769" s="18"/>
    </row>
    <row r="9770" spans="2:2">
      <c r="B9770" s="18"/>
    </row>
    <row r="9771" spans="2:2">
      <c r="B9771" s="18"/>
    </row>
    <row r="9772" spans="2:2">
      <c r="B9772" s="18"/>
    </row>
    <row r="9773" spans="2:2">
      <c r="B9773" s="18"/>
    </row>
    <row r="9774" spans="2:2">
      <c r="B9774" s="18"/>
    </row>
    <row r="9775" spans="2:2">
      <c r="B9775" s="18"/>
    </row>
    <row r="9776" spans="2:2">
      <c r="B9776" s="18"/>
    </row>
    <row r="9777" spans="2:2">
      <c r="B9777" s="18"/>
    </row>
    <row r="9778" spans="2:2">
      <c r="B9778" s="18"/>
    </row>
    <row r="9779" spans="2:2">
      <c r="B9779" s="18"/>
    </row>
    <row r="9780" spans="2:2">
      <c r="B9780" s="18"/>
    </row>
    <row r="9781" spans="2:2">
      <c r="B9781" s="18"/>
    </row>
    <row r="9782" spans="2:2">
      <c r="B9782" s="18"/>
    </row>
    <row r="9783" spans="2:2">
      <c r="B9783" s="18"/>
    </row>
    <row r="9784" spans="2:2">
      <c r="B9784" s="18"/>
    </row>
    <row r="9785" spans="2:2">
      <c r="B9785" s="18"/>
    </row>
    <row r="9786" spans="2:2">
      <c r="B9786" s="18"/>
    </row>
    <row r="9787" spans="2:2">
      <c r="B9787" s="18"/>
    </row>
    <row r="9788" spans="2:2">
      <c r="B9788" s="18"/>
    </row>
    <row r="9789" spans="2:2">
      <c r="B9789" s="18"/>
    </row>
    <row r="9790" spans="2:2">
      <c r="B9790" s="18"/>
    </row>
    <row r="9791" spans="2:2">
      <c r="B9791" s="18"/>
    </row>
    <row r="9792" spans="2:2">
      <c r="B9792" s="18"/>
    </row>
    <row r="9793" spans="2:2">
      <c r="B9793" s="18"/>
    </row>
    <row r="9794" spans="2:2">
      <c r="B9794" s="18"/>
    </row>
    <row r="9795" spans="2:2">
      <c r="B9795" s="18"/>
    </row>
    <row r="9796" spans="2:2">
      <c r="B9796" s="18"/>
    </row>
    <row r="9797" spans="2:2">
      <c r="B9797" s="18"/>
    </row>
    <row r="9798" spans="2:2">
      <c r="B9798" s="18"/>
    </row>
    <row r="9799" spans="2:2">
      <c r="B9799" s="18"/>
    </row>
    <row r="9800" spans="2:2">
      <c r="B9800" s="18"/>
    </row>
    <row r="9801" spans="2:2">
      <c r="B9801" s="18"/>
    </row>
    <row r="9802" spans="2:2">
      <c r="B9802" s="18"/>
    </row>
    <row r="9803" spans="2:2">
      <c r="B9803" s="18"/>
    </row>
    <row r="9804" spans="2:2">
      <c r="B9804" s="18"/>
    </row>
    <row r="9805" spans="2:2">
      <c r="B9805" s="18"/>
    </row>
    <row r="9806" spans="2:2">
      <c r="B9806" s="18"/>
    </row>
    <row r="9807" spans="2:2">
      <c r="B9807" s="18"/>
    </row>
    <row r="9808" spans="2:2">
      <c r="B9808" s="18"/>
    </row>
    <row r="9809" spans="2:2">
      <c r="B9809" s="18"/>
    </row>
    <row r="9810" spans="2:2">
      <c r="B9810" s="18"/>
    </row>
    <row r="9811" spans="2:2">
      <c r="B9811" s="18"/>
    </row>
    <row r="9812" spans="2:2">
      <c r="B9812" s="18"/>
    </row>
    <row r="9813" spans="2:2">
      <c r="B9813" s="18"/>
    </row>
    <row r="9814" spans="2:2">
      <c r="B9814" s="18"/>
    </row>
    <row r="9815" spans="2:2">
      <c r="B9815" s="18"/>
    </row>
    <row r="9816" spans="2:2">
      <c r="B9816" s="18"/>
    </row>
    <row r="9817" spans="2:2">
      <c r="B9817" s="18"/>
    </row>
    <row r="9818" spans="2:2">
      <c r="B9818" s="18"/>
    </row>
    <row r="9819" spans="2:2">
      <c r="B9819" s="18"/>
    </row>
    <row r="9820" spans="2:2">
      <c r="B9820" s="18"/>
    </row>
    <row r="9821" spans="2:2">
      <c r="B9821" s="18"/>
    </row>
    <row r="9822" spans="2:2">
      <c r="B9822" s="18"/>
    </row>
    <row r="9823" spans="2:2">
      <c r="B9823" s="18"/>
    </row>
    <row r="9824" spans="2:2">
      <c r="B9824" s="18"/>
    </row>
    <row r="9825" spans="2:2">
      <c r="B9825" s="18"/>
    </row>
    <row r="9826" spans="2:2">
      <c r="B9826" s="18"/>
    </row>
    <row r="9827" spans="2:2">
      <c r="B9827" s="18"/>
    </row>
    <row r="9828" spans="2:2">
      <c r="B9828" s="18"/>
    </row>
    <row r="9829" spans="2:2">
      <c r="B9829" s="18"/>
    </row>
    <row r="9830" spans="2:2">
      <c r="B9830" s="18"/>
    </row>
    <row r="9831" spans="2:2">
      <c r="B9831" s="18"/>
    </row>
    <row r="9832" spans="2:2">
      <c r="B9832" s="18"/>
    </row>
    <row r="9833" spans="2:2">
      <c r="B9833" s="18"/>
    </row>
    <row r="9834" spans="2:2">
      <c r="B9834" s="18"/>
    </row>
    <row r="9835" spans="2:2">
      <c r="B9835" s="18"/>
    </row>
    <row r="9836" spans="2:2">
      <c r="B9836" s="18"/>
    </row>
    <row r="9837" spans="2:2">
      <c r="B9837" s="18"/>
    </row>
    <row r="9838" spans="2:2">
      <c r="B9838" s="18"/>
    </row>
    <row r="9839" spans="2:2">
      <c r="B9839" s="18"/>
    </row>
    <row r="9840" spans="2:2">
      <c r="B9840" s="18"/>
    </row>
    <row r="9841" spans="2:2">
      <c r="B9841" s="18"/>
    </row>
    <row r="9842" spans="2:2">
      <c r="B9842" s="18"/>
    </row>
    <row r="9843" spans="2:2">
      <c r="B9843" s="18"/>
    </row>
    <row r="9844" spans="2:2">
      <c r="B9844" s="18"/>
    </row>
    <row r="9845" spans="2:2">
      <c r="B9845" s="18"/>
    </row>
    <row r="9846" spans="2:2">
      <c r="B9846" s="18"/>
    </row>
    <row r="9847" spans="2:2">
      <c r="B9847" s="18"/>
    </row>
    <row r="9848" spans="2:2">
      <c r="B9848" s="18"/>
    </row>
    <row r="9849" spans="2:2">
      <c r="B9849" s="18"/>
    </row>
    <row r="9850" spans="2:2">
      <c r="B9850" s="18"/>
    </row>
    <row r="9851" spans="2:2">
      <c r="B9851" s="18"/>
    </row>
    <row r="9852" spans="2:2">
      <c r="B9852" s="18"/>
    </row>
    <row r="9853" spans="2:2">
      <c r="B9853" s="18"/>
    </row>
    <row r="9854" spans="2:2">
      <c r="B9854" s="18"/>
    </row>
    <row r="9855" spans="2:2">
      <c r="B9855" s="18"/>
    </row>
    <row r="9856" spans="2:2">
      <c r="B9856" s="18"/>
    </row>
    <row r="9857" spans="2:2">
      <c r="B9857" s="18"/>
    </row>
    <row r="9858" spans="2:2">
      <c r="B9858" s="18"/>
    </row>
    <row r="9859" spans="2:2">
      <c r="B9859" s="18"/>
    </row>
    <row r="9860" spans="2:2">
      <c r="B9860" s="18"/>
    </row>
    <row r="9861" spans="2:2">
      <c r="B9861" s="18"/>
    </row>
    <row r="9862" spans="2:2">
      <c r="B9862" s="18"/>
    </row>
    <row r="9863" spans="2:2">
      <c r="B9863" s="18"/>
    </row>
    <row r="9864" spans="2:2">
      <c r="B9864" s="18"/>
    </row>
    <row r="9865" spans="2:2">
      <c r="B9865" s="18"/>
    </row>
    <row r="9866" spans="2:2">
      <c r="B9866" s="18"/>
    </row>
    <row r="9867" spans="2:2">
      <c r="B9867" s="18"/>
    </row>
    <row r="9868" spans="2:2">
      <c r="B9868" s="18"/>
    </row>
    <row r="9869" spans="2:2">
      <c r="B9869" s="18"/>
    </row>
    <row r="9870" spans="2:2">
      <c r="B9870" s="18"/>
    </row>
    <row r="9871" spans="2:2">
      <c r="B9871" s="18"/>
    </row>
    <row r="9872" spans="2:2">
      <c r="B9872" s="18"/>
    </row>
    <row r="9873" spans="2:2">
      <c r="B9873" s="18"/>
    </row>
    <row r="9874" spans="2:2">
      <c r="B9874" s="18"/>
    </row>
    <row r="9875" spans="2:2">
      <c r="B9875" s="18"/>
    </row>
    <row r="9876" spans="2:2">
      <c r="B9876" s="18"/>
    </row>
    <row r="9877" spans="2:2">
      <c r="B9877" s="18"/>
    </row>
    <row r="9878" spans="2:2">
      <c r="B9878" s="18"/>
    </row>
    <row r="9879" spans="2:2">
      <c r="B9879" s="18"/>
    </row>
    <row r="9880" spans="2:2">
      <c r="B9880" s="18"/>
    </row>
    <row r="9881" spans="2:2">
      <c r="B9881" s="18"/>
    </row>
    <row r="9882" spans="2:2">
      <c r="B9882" s="18"/>
    </row>
    <row r="9883" spans="2:2">
      <c r="B9883" s="18"/>
    </row>
    <row r="9884" spans="2:2">
      <c r="B9884" s="18"/>
    </row>
    <row r="9885" spans="2:2">
      <c r="B9885" s="18"/>
    </row>
    <row r="9886" spans="2:2">
      <c r="B9886" s="18"/>
    </row>
    <row r="9887" spans="2:2">
      <c r="B9887" s="18"/>
    </row>
    <row r="9888" spans="2:2">
      <c r="B9888" s="18"/>
    </row>
    <row r="9889" spans="2:2">
      <c r="B9889" s="18"/>
    </row>
    <row r="9890" spans="2:2">
      <c r="B9890" s="18"/>
    </row>
    <row r="9891" spans="2:2">
      <c r="B9891" s="18"/>
    </row>
    <row r="9892" spans="2:2">
      <c r="B9892" s="18"/>
    </row>
    <row r="9893" spans="2:2">
      <c r="B9893" s="18"/>
    </row>
    <row r="9894" spans="2:2">
      <c r="B9894" s="18"/>
    </row>
    <row r="9895" spans="2:2">
      <c r="B9895" s="18"/>
    </row>
    <row r="9896" spans="2:2">
      <c r="B9896" s="18"/>
    </row>
    <row r="9897" spans="2:2">
      <c r="B9897" s="18"/>
    </row>
    <row r="9898" spans="2:2">
      <c r="B9898" s="18"/>
    </row>
    <row r="9899" spans="2:2">
      <c r="B9899" s="18"/>
    </row>
    <row r="9900" spans="2:2">
      <c r="B9900" s="18"/>
    </row>
    <row r="9901" spans="2:2">
      <c r="B9901" s="18"/>
    </row>
    <row r="9902" spans="2:2">
      <c r="B9902" s="18"/>
    </row>
    <row r="9903" spans="2:2">
      <c r="B9903" s="18"/>
    </row>
    <row r="9904" spans="2:2">
      <c r="B9904" s="18"/>
    </row>
    <row r="9905" spans="2:2">
      <c r="B9905" s="18"/>
    </row>
    <row r="9906" spans="2:2">
      <c r="B9906" s="18"/>
    </row>
    <row r="9907" spans="2:2">
      <c r="B9907" s="18"/>
    </row>
    <row r="9908" spans="2:2">
      <c r="B9908" s="18"/>
    </row>
    <row r="9909" spans="2:2">
      <c r="B9909" s="18"/>
    </row>
    <row r="9910" spans="2:2">
      <c r="B9910" s="18"/>
    </row>
    <row r="9911" spans="2:2">
      <c r="B9911" s="18"/>
    </row>
    <row r="9912" spans="2:2">
      <c r="B9912" s="18"/>
    </row>
    <row r="9913" spans="2:2">
      <c r="B9913" s="18"/>
    </row>
    <row r="9914" spans="2:2">
      <c r="B9914" s="18"/>
    </row>
    <row r="9915" spans="2:2">
      <c r="B9915" s="18"/>
    </row>
    <row r="9916" spans="2:2">
      <c r="B9916" s="18"/>
    </row>
    <row r="9917" spans="2:2">
      <c r="B9917" s="18"/>
    </row>
    <row r="9918" spans="2:2">
      <c r="B9918" s="18"/>
    </row>
    <row r="9919" spans="2:2">
      <c r="B9919" s="18"/>
    </row>
    <row r="9920" spans="2:2">
      <c r="B9920" s="18"/>
    </row>
    <row r="9921" spans="2:2">
      <c r="B9921" s="18"/>
    </row>
    <row r="9922" spans="2:2">
      <c r="B9922" s="18"/>
    </row>
    <row r="9923" spans="2:2">
      <c r="B9923" s="18"/>
    </row>
    <row r="9924" spans="2:2">
      <c r="B9924" s="18"/>
    </row>
    <row r="9925" spans="2:2">
      <c r="B9925" s="18"/>
    </row>
    <row r="9926" spans="2:2">
      <c r="B9926" s="18"/>
    </row>
    <row r="9927" spans="2:2">
      <c r="B9927" s="18"/>
    </row>
    <row r="9928" spans="2:2">
      <c r="B9928" s="18"/>
    </row>
    <row r="9929" spans="2:2">
      <c r="B9929" s="18"/>
    </row>
    <row r="9930" spans="2:2">
      <c r="B9930" s="18"/>
    </row>
    <row r="9931" spans="2:2">
      <c r="B9931" s="18"/>
    </row>
    <row r="9932" spans="2:2">
      <c r="B9932" s="18"/>
    </row>
    <row r="9933" spans="2:2">
      <c r="B9933" s="18"/>
    </row>
    <row r="9934" spans="2:2">
      <c r="B9934" s="18"/>
    </row>
    <row r="9935" spans="2:2">
      <c r="B9935" s="18"/>
    </row>
    <row r="9936" spans="2:2">
      <c r="B9936" s="18"/>
    </row>
    <row r="9937" spans="2:2">
      <c r="B9937" s="18"/>
    </row>
    <row r="9938" spans="2:2">
      <c r="B9938" s="18"/>
    </row>
    <row r="9939" spans="2:2">
      <c r="B9939" s="18"/>
    </row>
    <row r="9940" spans="2:2">
      <c r="B9940" s="18"/>
    </row>
    <row r="9941" spans="2:2">
      <c r="B9941" s="18"/>
    </row>
    <row r="9942" spans="2:2">
      <c r="B9942" s="18"/>
    </row>
    <row r="9943" spans="2:2">
      <c r="B9943" s="18"/>
    </row>
    <row r="9944" spans="2:2">
      <c r="B9944" s="18"/>
    </row>
    <row r="9945" spans="2:2">
      <c r="B9945" s="18"/>
    </row>
    <row r="9946" spans="2:2">
      <c r="B9946" s="18"/>
    </row>
    <row r="9947" spans="2:2">
      <c r="B9947" s="18"/>
    </row>
    <row r="9948" spans="2:2">
      <c r="B9948" s="18"/>
    </row>
    <row r="9949" spans="2:2">
      <c r="B9949" s="18"/>
    </row>
    <row r="9950" spans="2:2">
      <c r="B9950" s="18"/>
    </row>
    <row r="9951" spans="2:2">
      <c r="B9951" s="18"/>
    </row>
    <row r="9952" spans="2:2">
      <c r="B9952" s="18"/>
    </row>
    <row r="9953" spans="2:2">
      <c r="B9953" s="18"/>
    </row>
    <row r="9954" spans="2:2">
      <c r="B9954" s="18"/>
    </row>
    <row r="9955" spans="2:2">
      <c r="B9955" s="18"/>
    </row>
    <row r="9956" spans="2:2">
      <c r="B9956" s="18"/>
    </row>
    <row r="9957" spans="2:2">
      <c r="B9957" s="18"/>
    </row>
    <row r="9958" spans="2:2">
      <c r="B9958" s="18"/>
    </row>
    <row r="9959" spans="2:2">
      <c r="B9959" s="18"/>
    </row>
    <row r="9960" spans="2:2">
      <c r="B9960" s="18"/>
    </row>
    <row r="9961" spans="2:2">
      <c r="B9961" s="18"/>
    </row>
    <row r="9962" spans="2:2">
      <c r="B9962" s="18"/>
    </row>
    <row r="9963" spans="2:2">
      <c r="B9963" s="18"/>
    </row>
    <row r="9964" spans="2:2">
      <c r="B9964" s="18"/>
    </row>
    <row r="9965" spans="2:2">
      <c r="B9965" s="18"/>
    </row>
    <row r="9966" spans="2:2">
      <c r="B9966" s="18"/>
    </row>
    <row r="9967" spans="2:2">
      <c r="B9967" s="18"/>
    </row>
    <row r="9968" spans="2:2">
      <c r="B9968" s="18"/>
    </row>
    <row r="9969" spans="2:2">
      <c r="B9969" s="18"/>
    </row>
    <row r="9970" spans="2:2">
      <c r="B9970" s="18"/>
    </row>
    <row r="9971" spans="2:2">
      <c r="B9971" s="18"/>
    </row>
    <row r="9972" spans="2:2">
      <c r="B9972" s="18"/>
    </row>
    <row r="9973" spans="2:2">
      <c r="B9973" s="18"/>
    </row>
    <row r="9974" spans="2:2">
      <c r="B9974" s="18"/>
    </row>
    <row r="9975" spans="2:2">
      <c r="B9975" s="18"/>
    </row>
    <row r="9976" spans="2:2">
      <c r="B9976" s="18"/>
    </row>
    <row r="9977" spans="2:2">
      <c r="B9977" s="18"/>
    </row>
    <row r="9978" spans="2:2">
      <c r="B9978" s="18"/>
    </row>
    <row r="9979" spans="2:2">
      <c r="B9979" s="18"/>
    </row>
    <row r="9980" spans="2:2">
      <c r="B9980" s="18"/>
    </row>
    <row r="9981" spans="2:2">
      <c r="B9981" s="18"/>
    </row>
    <row r="9982" spans="2:2">
      <c r="B9982" s="18"/>
    </row>
    <row r="9983" spans="2:2">
      <c r="B9983" s="18"/>
    </row>
    <row r="9984" spans="2:2">
      <c r="B9984" s="18"/>
    </row>
    <row r="9985" spans="2:2">
      <c r="B9985" s="18"/>
    </row>
    <row r="9986" spans="2:2">
      <c r="B9986" s="18"/>
    </row>
    <row r="9987" spans="2:2">
      <c r="B9987" s="18"/>
    </row>
    <row r="9988" spans="2:2">
      <c r="B9988" s="18"/>
    </row>
    <row r="9989" spans="2:2">
      <c r="B9989" s="18"/>
    </row>
    <row r="9990" spans="2:2">
      <c r="B9990" s="18"/>
    </row>
    <row r="9991" spans="2:2">
      <c r="B9991" s="18"/>
    </row>
    <row r="9992" spans="2:2">
      <c r="B9992" s="18"/>
    </row>
    <row r="9993" spans="2:2">
      <c r="B9993" s="18"/>
    </row>
    <row r="9994" spans="2:2">
      <c r="B9994" s="18"/>
    </row>
    <row r="9995" spans="2:2">
      <c r="B9995" s="18"/>
    </row>
    <row r="9996" spans="2:2">
      <c r="B9996" s="18"/>
    </row>
    <row r="9997" spans="2:2">
      <c r="B9997" s="18"/>
    </row>
    <row r="9998" spans="2:2">
      <c r="B9998" s="18"/>
    </row>
    <row r="9999" spans="2:2">
      <c r="B9999" s="18"/>
    </row>
    <row r="10000" spans="2:2">
      <c r="B10000" s="18"/>
    </row>
    <row r="10001" spans="2:2">
      <c r="B10001" s="18"/>
    </row>
    <row r="10002" spans="2:2">
      <c r="B10002" s="18"/>
    </row>
    <row r="10003" spans="2:2">
      <c r="B10003" s="18"/>
    </row>
    <row r="10004" spans="2:2">
      <c r="B10004" s="18"/>
    </row>
    <row r="10005" spans="2:2">
      <c r="B10005" s="18"/>
    </row>
    <row r="10006" spans="2:2">
      <c r="B10006" s="18"/>
    </row>
    <row r="10007" spans="2:2">
      <c r="B10007" s="18"/>
    </row>
    <row r="10008" spans="2:2">
      <c r="B10008" s="18"/>
    </row>
    <row r="10009" spans="2:2">
      <c r="B10009" s="18"/>
    </row>
    <row r="10010" spans="2:2">
      <c r="B10010" s="18"/>
    </row>
    <row r="10011" spans="2:2">
      <c r="B10011" s="18"/>
    </row>
    <row r="10012" spans="2:2">
      <c r="B10012" s="18"/>
    </row>
    <row r="10013" spans="2:2">
      <c r="B10013" s="18"/>
    </row>
    <row r="10014" spans="2:2">
      <c r="B10014" s="18"/>
    </row>
    <row r="10015" spans="2:2">
      <c r="B10015" s="18"/>
    </row>
    <row r="10016" spans="2:2">
      <c r="B10016" s="18"/>
    </row>
    <row r="10017" spans="2:2">
      <c r="B10017" s="18"/>
    </row>
    <row r="10018" spans="2:2">
      <c r="B10018" s="18"/>
    </row>
    <row r="10019" spans="2:2">
      <c r="B10019" s="18"/>
    </row>
    <row r="10020" spans="2:2">
      <c r="B10020" s="18"/>
    </row>
    <row r="10021" spans="2:2">
      <c r="B10021" s="18"/>
    </row>
    <row r="10022" spans="2:2">
      <c r="B10022" s="18"/>
    </row>
    <row r="10023" spans="2:2">
      <c r="B10023" s="18"/>
    </row>
    <row r="10024" spans="2:2">
      <c r="B10024" s="18"/>
    </row>
    <row r="10025" spans="2:2">
      <c r="B10025" s="18"/>
    </row>
    <row r="10026" spans="2:2">
      <c r="B10026" s="18"/>
    </row>
    <row r="10027" spans="2:2">
      <c r="B10027" s="18"/>
    </row>
    <row r="10028" spans="2:2">
      <c r="B10028" s="18"/>
    </row>
    <row r="10029" spans="2:2">
      <c r="B10029" s="18"/>
    </row>
    <row r="10030" spans="2:2">
      <c r="B10030" s="18"/>
    </row>
    <row r="10031" spans="2:2">
      <c r="B10031" s="18"/>
    </row>
    <row r="10032" spans="2:2">
      <c r="B10032" s="18"/>
    </row>
    <row r="10033" spans="2:2">
      <c r="B10033" s="18"/>
    </row>
    <row r="10034" spans="2:2">
      <c r="B10034" s="18"/>
    </row>
    <row r="10035" spans="2:2">
      <c r="B10035" s="18"/>
    </row>
    <row r="10036" spans="2:2">
      <c r="B10036" s="18"/>
    </row>
    <row r="10037" spans="2:2">
      <c r="B10037" s="18"/>
    </row>
    <row r="10038" spans="2:2">
      <c r="B10038" s="18"/>
    </row>
    <row r="10039" spans="2:2">
      <c r="B10039" s="18"/>
    </row>
    <row r="10040" spans="2:2">
      <c r="B10040" s="18"/>
    </row>
    <row r="10041" spans="2:2">
      <c r="B10041" s="18"/>
    </row>
    <row r="10042" spans="2:2">
      <c r="B10042" s="18"/>
    </row>
    <row r="10043" spans="2:2">
      <c r="B10043" s="18"/>
    </row>
    <row r="10044" spans="2:2">
      <c r="B10044" s="18"/>
    </row>
    <row r="10045" spans="2:2">
      <c r="B10045" s="18"/>
    </row>
    <row r="10046" spans="2:2">
      <c r="B10046" s="18"/>
    </row>
    <row r="10047" spans="2:2">
      <c r="B10047" s="18"/>
    </row>
    <row r="10048" spans="2:2">
      <c r="B10048" s="18"/>
    </row>
    <row r="10049" spans="2:2">
      <c r="B10049" s="18"/>
    </row>
    <row r="10050" spans="2:2">
      <c r="B10050" s="18"/>
    </row>
    <row r="10051" spans="2:2">
      <c r="B10051" s="18"/>
    </row>
    <row r="10052" spans="2:2">
      <c r="B10052" s="18"/>
    </row>
    <row r="10053" spans="2:2">
      <c r="B10053" s="18"/>
    </row>
    <row r="10054" spans="2:2">
      <c r="B10054" s="18"/>
    </row>
    <row r="10055" spans="2:2">
      <c r="B10055" s="18"/>
    </row>
    <row r="10056" spans="2:2">
      <c r="B10056" s="18"/>
    </row>
    <row r="10057" spans="2:2">
      <c r="B10057" s="18"/>
    </row>
    <row r="10058" spans="2:2">
      <c r="B10058" s="18"/>
    </row>
    <row r="10059" spans="2:2">
      <c r="B10059" s="18"/>
    </row>
    <row r="10060" spans="2:2">
      <c r="B10060" s="18"/>
    </row>
    <row r="10061" spans="2:2">
      <c r="B10061" s="18"/>
    </row>
    <row r="10062" spans="2:2">
      <c r="B10062" s="18"/>
    </row>
    <row r="10063" spans="2:2">
      <c r="B10063" s="18"/>
    </row>
    <row r="10064" spans="2:2">
      <c r="B10064" s="18"/>
    </row>
    <row r="10065" spans="2:2">
      <c r="B10065" s="18"/>
    </row>
    <row r="10066" spans="2:2">
      <c r="B10066" s="18"/>
    </row>
    <row r="10067" spans="2:2">
      <c r="B10067" s="18"/>
    </row>
    <row r="10068" spans="2:2">
      <c r="B10068" s="18"/>
    </row>
    <row r="10069" spans="2:2">
      <c r="B10069" s="18"/>
    </row>
    <row r="10070" spans="2:2">
      <c r="B10070" s="18"/>
    </row>
    <row r="10071" spans="2:2">
      <c r="B10071" s="18"/>
    </row>
    <row r="10072" spans="2:2">
      <c r="B10072" s="18"/>
    </row>
    <row r="10073" spans="2:2">
      <c r="B10073" s="18"/>
    </row>
    <row r="10074" spans="2:2">
      <c r="B10074" s="18"/>
    </row>
    <row r="10075" spans="2:2">
      <c r="B10075" s="18"/>
    </row>
    <row r="10076" spans="2:2">
      <c r="B10076" s="18"/>
    </row>
    <row r="10077" spans="2:2">
      <c r="B10077" s="18"/>
    </row>
    <row r="10078" spans="2:2">
      <c r="B10078" s="18"/>
    </row>
    <row r="10079" spans="2:2">
      <c r="B10079" s="18"/>
    </row>
    <row r="10080" spans="2:2">
      <c r="B10080" s="18"/>
    </row>
    <row r="10081" spans="2:2">
      <c r="B10081" s="18"/>
    </row>
    <row r="10082" spans="2:2">
      <c r="B10082" s="18"/>
    </row>
    <row r="10083" spans="2:2">
      <c r="B10083" s="18"/>
    </row>
    <row r="10084" spans="2:2">
      <c r="B10084" s="18"/>
    </row>
    <row r="10085" spans="2:2">
      <c r="B10085" s="18"/>
    </row>
    <row r="10086" spans="2:2">
      <c r="B10086" s="18"/>
    </row>
    <row r="10087" spans="2:2">
      <c r="B10087" s="18"/>
    </row>
    <row r="10088" spans="2:2">
      <c r="B10088" s="18"/>
    </row>
    <row r="10089" spans="2:2">
      <c r="B10089" s="18"/>
    </row>
    <row r="10090" spans="2:2">
      <c r="B10090" s="18"/>
    </row>
    <row r="10091" spans="2:2">
      <c r="B10091" s="18"/>
    </row>
    <row r="10092" spans="2:2">
      <c r="B10092" s="18"/>
    </row>
    <row r="10093" spans="2:2">
      <c r="B10093" s="18"/>
    </row>
    <row r="10094" spans="2:2">
      <c r="B10094" s="18"/>
    </row>
    <row r="10095" spans="2:2">
      <c r="B10095" s="18"/>
    </row>
    <row r="10096" spans="2:2">
      <c r="B10096" s="18"/>
    </row>
    <row r="10097" spans="2:2">
      <c r="B10097" s="18"/>
    </row>
    <row r="10098" spans="2:2">
      <c r="B10098" s="18"/>
    </row>
    <row r="10099" spans="2:2">
      <c r="B10099" s="18"/>
    </row>
    <row r="10100" spans="2:2">
      <c r="B10100" s="18"/>
    </row>
    <row r="10101" spans="2:2">
      <c r="B10101" s="18"/>
    </row>
    <row r="10102" spans="2:2">
      <c r="B10102" s="18"/>
    </row>
    <row r="10103" spans="2:2">
      <c r="B10103" s="18"/>
    </row>
    <row r="10104" spans="2:2">
      <c r="B10104" s="18"/>
    </row>
    <row r="10105" spans="2:2">
      <c r="B10105" s="18"/>
    </row>
    <row r="10106" spans="2:2">
      <c r="B10106" s="18"/>
    </row>
    <row r="10107" spans="2:2">
      <c r="B10107" s="18"/>
    </row>
    <row r="10108" spans="2:2">
      <c r="B10108" s="18"/>
    </row>
    <row r="10109" spans="2:2">
      <c r="B10109" s="18"/>
    </row>
    <row r="10110" spans="2:2">
      <c r="B10110" s="18"/>
    </row>
    <row r="10111" spans="2:2">
      <c r="B10111" s="18"/>
    </row>
    <row r="10112" spans="2:2">
      <c r="B10112" s="18"/>
    </row>
    <row r="10113" spans="2:2">
      <c r="B10113" s="18"/>
    </row>
    <row r="10114" spans="2:2">
      <c r="B10114" s="18"/>
    </row>
    <row r="10115" spans="2:2">
      <c r="B10115" s="18"/>
    </row>
    <row r="10116" spans="2:2">
      <c r="B10116" s="18"/>
    </row>
    <row r="10117" spans="2:2">
      <c r="B10117" s="18"/>
    </row>
    <row r="10118" spans="2:2">
      <c r="B10118" s="18"/>
    </row>
    <row r="10119" spans="2:2">
      <c r="B10119" s="18"/>
    </row>
    <row r="10120" spans="2:2">
      <c r="B10120" s="18"/>
    </row>
    <row r="10121" spans="2:2">
      <c r="B10121" s="18"/>
    </row>
    <row r="10122" spans="2:2">
      <c r="B10122" s="18"/>
    </row>
    <row r="10123" spans="2:2">
      <c r="B10123" s="18"/>
    </row>
    <row r="10124" spans="2:2">
      <c r="B10124" s="18"/>
    </row>
    <row r="10125" spans="2:2">
      <c r="B10125" s="18"/>
    </row>
    <row r="10126" spans="2:2">
      <c r="B10126" s="18"/>
    </row>
    <row r="10127" spans="2:2">
      <c r="B10127" s="18"/>
    </row>
    <row r="10128" spans="2:2">
      <c r="B10128" s="18"/>
    </row>
    <row r="10129" spans="2:2">
      <c r="B10129" s="18"/>
    </row>
    <row r="10130" spans="2:2">
      <c r="B10130" s="18"/>
    </row>
    <row r="10131" spans="2:2">
      <c r="B10131" s="18"/>
    </row>
    <row r="10132" spans="2:2">
      <c r="B10132" s="18"/>
    </row>
    <row r="10133" spans="2:2">
      <c r="B10133" s="18"/>
    </row>
    <row r="10134" spans="2:2">
      <c r="B10134" s="18"/>
    </row>
    <row r="10135" spans="2:2">
      <c r="B10135" s="18"/>
    </row>
    <row r="10136" spans="2:2">
      <c r="B10136" s="18"/>
    </row>
    <row r="10137" spans="2:2">
      <c r="B10137" s="18"/>
    </row>
    <row r="10138" spans="2:2">
      <c r="B10138" s="18"/>
    </row>
    <row r="10139" spans="2:2">
      <c r="B10139" s="18"/>
    </row>
    <row r="10140" spans="2:2">
      <c r="B10140" s="18"/>
    </row>
    <row r="10141" spans="2:2">
      <c r="B10141" s="18"/>
    </row>
    <row r="10142" spans="2:2">
      <c r="B10142" s="18"/>
    </row>
    <row r="10143" spans="2:2">
      <c r="B10143" s="18"/>
    </row>
    <row r="10144" spans="2:2">
      <c r="B10144" s="18"/>
    </row>
    <row r="10145" spans="2:2">
      <c r="B10145" s="18"/>
    </row>
    <row r="10146" spans="2:2">
      <c r="B10146" s="18"/>
    </row>
    <row r="10147" spans="2:2">
      <c r="B10147" s="18"/>
    </row>
    <row r="10148" spans="2:2">
      <c r="B10148" s="18"/>
    </row>
    <row r="10149" spans="2:2">
      <c r="B10149" s="18"/>
    </row>
    <row r="10150" spans="2:2">
      <c r="B10150" s="18"/>
    </row>
    <row r="10151" spans="2:2">
      <c r="B10151" s="18"/>
    </row>
    <row r="10152" spans="2:2">
      <c r="B10152" s="18"/>
    </row>
    <row r="10153" spans="2:2">
      <c r="B10153" s="18"/>
    </row>
    <row r="10154" spans="2:2">
      <c r="B10154" s="18"/>
    </row>
    <row r="10155" spans="2:2">
      <c r="B10155" s="18"/>
    </row>
    <row r="10156" spans="2:2">
      <c r="B10156" s="18"/>
    </row>
    <row r="10157" spans="2:2">
      <c r="B10157" s="18"/>
    </row>
    <row r="10158" spans="2:2">
      <c r="B10158" s="18"/>
    </row>
    <row r="10159" spans="2:2">
      <c r="B10159" s="18"/>
    </row>
    <row r="10160" spans="2:2">
      <c r="B10160" s="18"/>
    </row>
    <row r="10161" spans="2:2">
      <c r="B10161" s="18"/>
    </row>
    <row r="10162" spans="2:2">
      <c r="B10162" s="18"/>
    </row>
    <row r="10163" spans="2:2">
      <c r="B10163" s="18"/>
    </row>
    <row r="10164" spans="2:2">
      <c r="B10164" s="18"/>
    </row>
    <row r="10165" spans="2:2">
      <c r="B10165" s="18"/>
    </row>
    <row r="10166" spans="2:2">
      <c r="B10166" s="18"/>
    </row>
    <row r="10167" spans="2:2">
      <c r="B10167" s="18"/>
    </row>
    <row r="10168" spans="2:2">
      <c r="B10168" s="18"/>
    </row>
    <row r="10169" spans="2:2">
      <c r="B10169" s="18"/>
    </row>
    <row r="10170" spans="2:2">
      <c r="B10170" s="18"/>
    </row>
    <row r="10171" spans="2:2">
      <c r="B10171" s="18"/>
    </row>
    <row r="10172" spans="2:2">
      <c r="B10172" s="18"/>
    </row>
    <row r="10173" spans="2:2">
      <c r="B10173" s="18"/>
    </row>
    <row r="10174" spans="2:2">
      <c r="B10174" s="18"/>
    </row>
    <row r="10175" spans="2:2">
      <c r="B10175" s="18"/>
    </row>
    <row r="10176" spans="2:2">
      <c r="B10176" s="18"/>
    </row>
    <row r="10177" spans="2:2">
      <c r="B10177" s="18"/>
    </row>
    <row r="10178" spans="2:2">
      <c r="B10178" s="18"/>
    </row>
    <row r="10179" spans="2:2">
      <c r="B10179" s="18"/>
    </row>
    <row r="10180" spans="2:2">
      <c r="B10180" s="18"/>
    </row>
    <row r="10181" spans="2:2">
      <c r="B10181" s="18"/>
    </row>
    <row r="10182" spans="2:2">
      <c r="B10182" s="18"/>
    </row>
    <row r="10183" spans="2:2">
      <c r="B10183" s="18"/>
    </row>
    <row r="10184" spans="2:2">
      <c r="B10184" s="18"/>
    </row>
    <row r="10185" spans="2:2">
      <c r="B10185" s="18"/>
    </row>
    <row r="10186" spans="2:2">
      <c r="B10186" s="18"/>
    </row>
    <row r="10187" spans="2:2">
      <c r="B10187" s="18"/>
    </row>
    <row r="10188" spans="2:2">
      <c r="B10188" s="18"/>
    </row>
    <row r="10189" spans="2:2">
      <c r="B10189" s="18"/>
    </row>
    <row r="10190" spans="2:2">
      <c r="B10190" s="18"/>
    </row>
    <row r="10191" spans="2:2">
      <c r="B10191" s="18"/>
    </row>
    <row r="10192" spans="2:2">
      <c r="B10192" s="18"/>
    </row>
    <row r="10193" spans="2:2">
      <c r="B10193" s="18"/>
    </row>
    <row r="10194" spans="2:2">
      <c r="B10194" s="18"/>
    </row>
    <row r="10195" spans="2:2">
      <c r="B10195" s="18"/>
    </row>
    <row r="10196" spans="2:2">
      <c r="B10196" s="18"/>
    </row>
    <row r="10197" spans="2:2">
      <c r="B10197" s="18"/>
    </row>
    <row r="10198" spans="2:2">
      <c r="B10198" s="18"/>
    </row>
    <row r="10199" spans="2:2">
      <c r="B10199" s="18"/>
    </row>
    <row r="10200" spans="2:2">
      <c r="B10200" s="18"/>
    </row>
    <row r="10201" spans="2:2">
      <c r="B10201" s="18"/>
    </row>
    <row r="10202" spans="2:2">
      <c r="B10202" s="18"/>
    </row>
    <row r="10203" spans="2:2">
      <c r="B10203" s="18"/>
    </row>
    <row r="10204" spans="2:2">
      <c r="B10204" s="18"/>
    </row>
    <row r="10205" spans="2:2">
      <c r="B10205" s="18"/>
    </row>
    <row r="10206" spans="2:2">
      <c r="B10206" s="18"/>
    </row>
    <row r="10207" spans="2:2">
      <c r="B10207" s="18"/>
    </row>
    <row r="10208" spans="2:2">
      <c r="B10208" s="18"/>
    </row>
    <row r="10209" spans="2:2">
      <c r="B10209" s="18"/>
    </row>
    <row r="10210" spans="2:2">
      <c r="B10210" s="18"/>
    </row>
    <row r="10211" spans="2:2">
      <c r="B10211" s="18"/>
    </row>
    <row r="10212" spans="2:2">
      <c r="B10212" s="18"/>
    </row>
    <row r="10213" spans="2:2">
      <c r="B10213" s="18"/>
    </row>
    <row r="10214" spans="2:2">
      <c r="B10214" s="18"/>
    </row>
    <row r="10215" spans="2:2">
      <c r="B10215" s="18"/>
    </row>
    <row r="10216" spans="2:2">
      <c r="B10216" s="18"/>
    </row>
    <row r="10217" spans="2:2">
      <c r="B10217" s="18"/>
    </row>
    <row r="10218" spans="2:2">
      <c r="B10218" s="18"/>
    </row>
    <row r="10219" spans="2:2">
      <c r="B10219" s="18"/>
    </row>
    <row r="10220" spans="2:2">
      <c r="B10220" s="18"/>
    </row>
    <row r="10221" spans="2:2">
      <c r="B10221" s="18"/>
    </row>
    <row r="10222" spans="2:2">
      <c r="B10222" s="18"/>
    </row>
    <row r="10223" spans="2:2">
      <c r="B10223" s="18"/>
    </row>
    <row r="10224" spans="2:2">
      <c r="B10224" s="18"/>
    </row>
    <row r="10225" spans="2:2">
      <c r="B10225" s="18"/>
    </row>
    <row r="10226" spans="2:2">
      <c r="B10226" s="18"/>
    </row>
    <row r="10227" spans="2:2">
      <c r="B10227" s="18"/>
    </row>
    <row r="10228" spans="2:2">
      <c r="B10228" s="18"/>
    </row>
    <row r="10229" spans="2:2">
      <c r="B10229" s="18"/>
    </row>
    <row r="10230" spans="2:2">
      <c r="B10230" s="18"/>
    </row>
    <row r="10231" spans="2:2">
      <c r="B10231" s="18"/>
    </row>
    <row r="10232" spans="2:2">
      <c r="B10232" s="18"/>
    </row>
    <row r="10233" spans="2:2">
      <c r="B10233" s="18"/>
    </row>
    <row r="10234" spans="2:2">
      <c r="B10234" s="18"/>
    </row>
    <row r="10235" spans="2:2">
      <c r="B10235" s="18"/>
    </row>
    <row r="10236" spans="2:2">
      <c r="B10236" s="18"/>
    </row>
    <row r="10237" spans="2:2">
      <c r="B10237" s="18"/>
    </row>
    <row r="10238" spans="2:2">
      <c r="B10238" s="18"/>
    </row>
    <row r="10239" spans="2:2">
      <c r="B10239" s="18"/>
    </row>
    <row r="10240" spans="2:2">
      <c r="B10240" s="18"/>
    </row>
    <row r="10241" spans="2:2">
      <c r="B10241" s="18"/>
    </row>
    <row r="10242" spans="2:2">
      <c r="B10242" s="18"/>
    </row>
    <row r="10243" spans="2:2">
      <c r="B10243" s="18"/>
    </row>
    <row r="10244" spans="2:2">
      <c r="B10244" s="18"/>
    </row>
    <row r="10245" spans="2:2">
      <c r="B10245" s="18"/>
    </row>
    <row r="10246" spans="2:2">
      <c r="B10246" s="18"/>
    </row>
    <row r="10247" spans="2:2">
      <c r="B10247" s="18"/>
    </row>
    <row r="10248" spans="2:2">
      <c r="B10248" s="18"/>
    </row>
    <row r="10249" spans="2:2">
      <c r="B10249" s="18"/>
    </row>
    <row r="10250" spans="2:2">
      <c r="B10250" s="18"/>
    </row>
    <row r="10251" spans="2:2">
      <c r="B10251" s="18"/>
    </row>
    <row r="10252" spans="2:2">
      <c r="B10252" s="18"/>
    </row>
    <row r="10253" spans="2:2">
      <c r="B10253" s="18"/>
    </row>
    <row r="10254" spans="2:2">
      <c r="B10254" s="18"/>
    </row>
    <row r="10255" spans="2:2">
      <c r="B10255" s="18"/>
    </row>
    <row r="10256" spans="2:2">
      <c r="B10256" s="18"/>
    </row>
    <row r="10257" spans="2:2">
      <c r="B10257" s="18"/>
    </row>
    <row r="10258" spans="2:2">
      <c r="B10258" s="18"/>
    </row>
    <row r="10259" spans="2:2">
      <c r="B10259" s="18"/>
    </row>
    <row r="10260" spans="2:2">
      <c r="B10260" s="18"/>
    </row>
    <row r="10261" spans="2:2">
      <c r="B10261" s="18"/>
    </row>
    <row r="10262" spans="2:2">
      <c r="B10262" s="18"/>
    </row>
    <row r="10263" spans="2:2">
      <c r="B10263" s="18"/>
    </row>
    <row r="10264" spans="2:2">
      <c r="B10264" s="18"/>
    </row>
    <row r="10265" spans="2:2">
      <c r="B10265" s="18"/>
    </row>
    <row r="10266" spans="2:2">
      <c r="B10266" s="18"/>
    </row>
    <row r="10267" spans="2:2">
      <c r="B10267" s="18"/>
    </row>
    <row r="10268" spans="2:2">
      <c r="B10268" s="18"/>
    </row>
    <row r="10269" spans="2:2">
      <c r="B10269" s="18"/>
    </row>
    <row r="10270" spans="2:2">
      <c r="B10270" s="18"/>
    </row>
    <row r="10271" spans="2:2">
      <c r="B10271" s="18"/>
    </row>
    <row r="10272" spans="2:2">
      <c r="B10272" s="18"/>
    </row>
    <row r="10273" spans="2:2">
      <c r="B10273" s="18"/>
    </row>
    <row r="10274" spans="2:2">
      <c r="B10274" s="18"/>
    </row>
    <row r="10275" spans="2:2">
      <c r="B10275" s="18"/>
    </row>
    <row r="10276" spans="2:2">
      <c r="B10276" s="18"/>
    </row>
    <row r="10277" spans="2:2">
      <c r="B10277" s="18"/>
    </row>
    <row r="10278" spans="2:2">
      <c r="B10278" s="18"/>
    </row>
    <row r="10279" spans="2:2">
      <c r="B10279" s="18"/>
    </row>
    <row r="10280" spans="2:2">
      <c r="B10280" s="18"/>
    </row>
    <row r="10281" spans="2:2">
      <c r="B10281" s="18"/>
    </row>
    <row r="10282" spans="2:2">
      <c r="B10282" s="18"/>
    </row>
    <row r="10283" spans="2:2">
      <c r="B10283" s="18"/>
    </row>
    <row r="10284" spans="2:2">
      <c r="B10284" s="18"/>
    </row>
    <row r="10285" spans="2:2">
      <c r="B10285" s="18"/>
    </row>
    <row r="10286" spans="2:2">
      <c r="B10286" s="18"/>
    </row>
    <row r="10287" spans="2:2">
      <c r="B10287" s="18"/>
    </row>
    <row r="10288" spans="2:2">
      <c r="B10288" s="18"/>
    </row>
    <row r="10289" spans="2:2">
      <c r="B10289" s="18"/>
    </row>
    <row r="10290" spans="2:2">
      <c r="B10290" s="18"/>
    </row>
    <row r="10291" spans="2:2">
      <c r="B10291" s="18"/>
    </row>
    <row r="10292" spans="2:2">
      <c r="B10292" s="18"/>
    </row>
    <row r="10293" spans="2:2">
      <c r="B10293" s="18"/>
    </row>
    <row r="10294" spans="2:2">
      <c r="B10294" s="18"/>
    </row>
    <row r="10295" spans="2:2">
      <c r="B10295" s="18"/>
    </row>
    <row r="10296" spans="2:2">
      <c r="B10296" s="18"/>
    </row>
    <row r="10297" spans="2:2">
      <c r="B10297" s="18"/>
    </row>
    <row r="10298" spans="2:2">
      <c r="B10298" s="18"/>
    </row>
    <row r="10299" spans="2:2">
      <c r="B10299" s="18"/>
    </row>
    <row r="10300" spans="2:2">
      <c r="B10300" s="18"/>
    </row>
    <row r="10301" spans="2:2">
      <c r="B10301" s="18"/>
    </row>
    <row r="10302" spans="2:2">
      <c r="B10302" s="18"/>
    </row>
    <row r="10303" spans="2:2">
      <c r="B10303" s="18"/>
    </row>
    <row r="10304" spans="2:2">
      <c r="B10304" s="18"/>
    </row>
    <row r="10305" spans="2:2">
      <c r="B10305" s="18"/>
    </row>
    <row r="10306" spans="2:2">
      <c r="B10306" s="18"/>
    </row>
    <row r="10307" spans="2:2">
      <c r="B10307" s="18"/>
    </row>
    <row r="10308" spans="2:2">
      <c r="B10308" s="18"/>
    </row>
    <row r="10309" spans="2:2">
      <c r="B10309" s="18"/>
    </row>
    <row r="10310" spans="2:2">
      <c r="B10310" s="18"/>
    </row>
    <row r="10311" spans="2:2">
      <c r="B10311" s="18"/>
    </row>
    <row r="10312" spans="2:2">
      <c r="B10312" s="18"/>
    </row>
    <row r="10313" spans="2:2">
      <c r="B10313" s="18"/>
    </row>
    <row r="10314" spans="2:2">
      <c r="B10314" s="18"/>
    </row>
    <row r="10315" spans="2:2">
      <c r="B10315" s="18"/>
    </row>
    <row r="10316" spans="2:2">
      <c r="B10316" s="18"/>
    </row>
    <row r="10317" spans="2:2">
      <c r="B10317" s="18"/>
    </row>
    <row r="10318" spans="2:2">
      <c r="B10318" s="18"/>
    </row>
    <row r="10319" spans="2:2">
      <c r="B10319" s="18"/>
    </row>
    <row r="10320" spans="2:2">
      <c r="B10320" s="18"/>
    </row>
    <row r="10321" spans="2:2">
      <c r="B10321" s="18"/>
    </row>
    <row r="10322" spans="2:2">
      <c r="B10322" s="18"/>
    </row>
    <row r="10323" spans="2:2">
      <c r="B10323" s="18"/>
    </row>
    <row r="10324" spans="2:2">
      <c r="B10324" s="18"/>
    </row>
    <row r="10325" spans="2:2">
      <c r="B10325" s="18"/>
    </row>
    <row r="10326" spans="2:2">
      <c r="B10326" s="18"/>
    </row>
    <row r="10327" spans="2:2">
      <c r="B10327" s="18"/>
    </row>
    <row r="10328" spans="2:2">
      <c r="B10328" s="18"/>
    </row>
    <row r="10329" spans="2:2">
      <c r="B10329" s="18"/>
    </row>
    <row r="10330" spans="2:2">
      <c r="B10330" s="18"/>
    </row>
    <row r="10331" spans="2:2">
      <c r="B10331" s="18"/>
    </row>
    <row r="10332" spans="2:2">
      <c r="B10332" s="18"/>
    </row>
    <row r="10333" spans="2:2">
      <c r="B10333" s="18"/>
    </row>
    <row r="10334" spans="2:2">
      <c r="B10334" s="18"/>
    </row>
    <row r="10335" spans="2:2">
      <c r="B10335" s="18"/>
    </row>
    <row r="10336" spans="2:2">
      <c r="B10336" s="18"/>
    </row>
    <row r="10337" spans="2:2">
      <c r="B10337" s="18"/>
    </row>
    <row r="10338" spans="2:2">
      <c r="B10338" s="18"/>
    </row>
    <row r="10339" spans="2:2">
      <c r="B10339" s="18"/>
    </row>
    <row r="10340" spans="2:2">
      <c r="B10340" s="18"/>
    </row>
    <row r="10341" spans="2:2">
      <c r="B10341" s="18"/>
    </row>
    <row r="10342" spans="2:2">
      <c r="B10342" s="18"/>
    </row>
    <row r="10343" spans="2:2">
      <c r="B10343" s="18"/>
    </row>
    <row r="10344" spans="2:2">
      <c r="B10344" s="18"/>
    </row>
    <row r="10345" spans="2:2">
      <c r="B10345" s="18"/>
    </row>
    <row r="10346" spans="2:2">
      <c r="B10346" s="18"/>
    </row>
    <row r="10347" spans="2:2">
      <c r="B10347" s="18"/>
    </row>
    <row r="10348" spans="2:2">
      <c r="B10348" s="18"/>
    </row>
    <row r="10349" spans="2:2">
      <c r="B10349" s="18"/>
    </row>
    <row r="10350" spans="2:2">
      <c r="B10350" s="18"/>
    </row>
    <row r="10351" spans="2:2">
      <c r="B10351" s="18"/>
    </row>
    <row r="10352" spans="2:2">
      <c r="B10352" s="18"/>
    </row>
    <row r="10353" spans="2:2">
      <c r="B10353" s="18"/>
    </row>
    <row r="10354" spans="2:2">
      <c r="B10354" s="18"/>
    </row>
    <row r="10355" spans="2:2">
      <c r="B10355" s="18"/>
    </row>
    <row r="10356" spans="2:2">
      <c r="B10356" s="18"/>
    </row>
    <row r="10357" spans="2:2">
      <c r="B10357" s="18"/>
    </row>
    <row r="10358" spans="2:2">
      <c r="B10358" s="18"/>
    </row>
    <row r="10359" spans="2:2">
      <c r="B10359" s="18"/>
    </row>
    <row r="10360" spans="2:2">
      <c r="B10360" s="18"/>
    </row>
    <row r="10361" spans="2:2">
      <c r="B10361" s="18"/>
    </row>
    <row r="10362" spans="2:2">
      <c r="B10362" s="18"/>
    </row>
    <row r="10363" spans="2:2">
      <c r="B10363" s="18"/>
    </row>
    <row r="10364" spans="2:2">
      <c r="B10364" s="18"/>
    </row>
    <row r="10365" spans="2:2">
      <c r="B10365" s="18"/>
    </row>
    <row r="10366" spans="2:2">
      <c r="B10366" s="18"/>
    </row>
    <row r="10367" spans="2:2">
      <c r="B10367" s="18"/>
    </row>
    <row r="10368" spans="2:2">
      <c r="B10368" s="18"/>
    </row>
    <row r="10369" spans="2:2">
      <c r="B10369" s="18"/>
    </row>
    <row r="10370" spans="2:2">
      <c r="B10370" s="18"/>
    </row>
    <row r="10371" spans="2:2">
      <c r="B10371" s="18"/>
    </row>
    <row r="10372" spans="2:2">
      <c r="B10372" s="18"/>
    </row>
    <row r="10373" spans="2:2">
      <c r="B10373" s="18"/>
    </row>
    <row r="10374" spans="2:2">
      <c r="B10374" s="18"/>
    </row>
    <row r="10375" spans="2:2">
      <c r="B10375" s="18"/>
    </row>
    <row r="10376" spans="2:2">
      <c r="B10376" s="18"/>
    </row>
    <row r="10377" spans="2:2">
      <c r="B10377" s="18"/>
    </row>
    <row r="10378" spans="2:2">
      <c r="B10378" s="18"/>
    </row>
    <row r="10379" spans="2:2">
      <c r="B10379" s="18"/>
    </row>
    <row r="10380" spans="2:2">
      <c r="B10380" s="18"/>
    </row>
    <row r="10381" spans="2:2">
      <c r="B10381" s="18"/>
    </row>
    <row r="10382" spans="2:2">
      <c r="B10382" s="18"/>
    </row>
    <row r="10383" spans="2:2">
      <c r="B10383" s="18"/>
    </row>
    <row r="10384" spans="2:2">
      <c r="B10384" s="18"/>
    </row>
    <row r="10385" spans="2:2">
      <c r="B10385" s="18"/>
    </row>
    <row r="10386" spans="2:2">
      <c r="B10386" s="18"/>
    </row>
    <row r="10387" spans="2:2">
      <c r="B10387" s="18"/>
    </row>
    <row r="10388" spans="2:2">
      <c r="B10388" s="18"/>
    </row>
    <row r="10389" spans="2:2">
      <c r="B10389" s="18"/>
    </row>
    <row r="10390" spans="2:2">
      <c r="B10390" s="18"/>
    </row>
    <row r="10391" spans="2:2">
      <c r="B10391" s="18"/>
    </row>
    <row r="10392" spans="2:2">
      <c r="B10392" s="18"/>
    </row>
    <row r="10393" spans="2:2">
      <c r="B10393" s="18"/>
    </row>
    <row r="10394" spans="2:2">
      <c r="B10394" s="18"/>
    </row>
    <row r="10395" spans="2:2">
      <c r="B10395" s="18"/>
    </row>
    <row r="10396" spans="2:2">
      <c r="B10396" s="18"/>
    </row>
    <row r="10397" spans="2:2">
      <c r="B10397" s="18"/>
    </row>
    <row r="10398" spans="2:2">
      <c r="B10398" s="18"/>
    </row>
    <row r="10399" spans="2:2">
      <c r="B10399" s="18"/>
    </row>
    <row r="10400" spans="2:2">
      <c r="B10400" s="18"/>
    </row>
    <row r="10401" spans="2:2">
      <c r="B10401" s="18"/>
    </row>
    <row r="10402" spans="2:2">
      <c r="B10402" s="18"/>
    </row>
    <row r="10403" spans="2:2">
      <c r="B10403" s="18"/>
    </row>
    <row r="10404" spans="2:2">
      <c r="B10404" s="18"/>
    </row>
    <row r="10405" spans="2:2">
      <c r="B10405" s="18"/>
    </row>
    <row r="10406" spans="2:2">
      <c r="B10406" s="18"/>
    </row>
    <row r="10407" spans="2:2">
      <c r="B10407" s="18"/>
    </row>
    <row r="10408" spans="2:2">
      <c r="B10408" s="18"/>
    </row>
    <row r="10409" spans="2:2">
      <c r="B10409" s="18"/>
    </row>
    <row r="10410" spans="2:2">
      <c r="B10410" s="18"/>
    </row>
    <row r="10411" spans="2:2">
      <c r="B10411" s="18"/>
    </row>
    <row r="10412" spans="2:2">
      <c r="B10412" s="18"/>
    </row>
    <row r="10413" spans="2:2">
      <c r="B10413" s="18"/>
    </row>
    <row r="10414" spans="2:2">
      <c r="B10414" s="18"/>
    </row>
    <row r="10415" spans="2:2">
      <c r="B10415" s="18"/>
    </row>
    <row r="10416" spans="2:2">
      <c r="B10416" s="18"/>
    </row>
    <row r="10417" spans="2:2">
      <c r="B10417" s="18"/>
    </row>
    <row r="10418" spans="2:2">
      <c r="B10418" s="18"/>
    </row>
    <row r="10419" spans="2:2">
      <c r="B10419" s="18"/>
    </row>
    <row r="10420" spans="2:2">
      <c r="B10420" s="18"/>
    </row>
    <row r="10421" spans="2:2">
      <c r="B10421" s="18"/>
    </row>
    <row r="10422" spans="2:2">
      <c r="B10422" s="18"/>
    </row>
    <row r="10423" spans="2:2">
      <c r="B10423" s="18"/>
    </row>
    <row r="10424" spans="2:2">
      <c r="B10424" s="18"/>
    </row>
    <row r="10425" spans="2:2">
      <c r="B10425" s="18"/>
    </row>
    <row r="10426" spans="2:2">
      <c r="B10426" s="18"/>
    </row>
    <row r="10427" spans="2:2">
      <c r="B10427" s="18"/>
    </row>
    <row r="10428" spans="2:2">
      <c r="B10428" s="18"/>
    </row>
    <row r="10429" spans="2:2">
      <c r="B10429" s="18"/>
    </row>
    <row r="10430" spans="2:2">
      <c r="B10430" s="18"/>
    </row>
    <row r="10431" spans="2:2">
      <c r="B10431" s="18"/>
    </row>
    <row r="10432" spans="2:2">
      <c r="B10432" s="18"/>
    </row>
    <row r="10433" spans="2:2">
      <c r="B10433" s="18"/>
    </row>
    <row r="10434" spans="2:2">
      <c r="B10434" s="18"/>
    </row>
    <row r="10435" spans="2:2">
      <c r="B10435" s="18"/>
    </row>
    <row r="10436" spans="2:2">
      <c r="B10436" s="18"/>
    </row>
    <row r="10437" spans="2:2">
      <c r="B10437" s="18"/>
    </row>
    <row r="10438" spans="2:2">
      <c r="B10438" s="18"/>
    </row>
    <row r="10439" spans="2:2">
      <c r="B10439" s="18"/>
    </row>
    <row r="10440" spans="2:2">
      <c r="B10440" s="18"/>
    </row>
    <row r="10441" spans="2:2">
      <c r="B10441" s="18"/>
    </row>
    <row r="10442" spans="2:2">
      <c r="B10442" s="18"/>
    </row>
    <row r="10443" spans="2:2">
      <c r="B10443" s="18"/>
    </row>
    <row r="10444" spans="2:2">
      <c r="B10444" s="18"/>
    </row>
    <row r="10445" spans="2:2">
      <c r="B10445" s="18"/>
    </row>
    <row r="10446" spans="2:2">
      <c r="B10446" s="18"/>
    </row>
    <row r="10447" spans="2:2">
      <c r="B10447" s="18"/>
    </row>
    <row r="10448" spans="2:2">
      <c r="B10448" s="18"/>
    </row>
    <row r="10449" spans="2:2">
      <c r="B10449" s="18"/>
    </row>
    <row r="10450" spans="2:2">
      <c r="B10450" s="18"/>
    </row>
    <row r="10451" spans="2:2">
      <c r="B10451" s="18"/>
    </row>
    <row r="10452" spans="2:2">
      <c r="B10452" s="18"/>
    </row>
    <row r="10453" spans="2:2">
      <c r="B10453" s="18"/>
    </row>
    <row r="10454" spans="2:2">
      <c r="B10454" s="18"/>
    </row>
    <row r="10455" spans="2:2">
      <c r="B10455" s="18"/>
    </row>
    <row r="10456" spans="2:2">
      <c r="B10456" s="18"/>
    </row>
    <row r="10457" spans="2:2">
      <c r="B10457" s="18"/>
    </row>
    <row r="10458" spans="2:2">
      <c r="B10458" s="18"/>
    </row>
    <row r="10459" spans="2:2">
      <c r="B10459" s="18"/>
    </row>
    <row r="10460" spans="2:2">
      <c r="B10460" s="18"/>
    </row>
    <row r="10461" spans="2:2">
      <c r="B10461" s="18"/>
    </row>
    <row r="10462" spans="2:2">
      <c r="B10462" s="18"/>
    </row>
    <row r="10463" spans="2:2">
      <c r="B10463" s="18"/>
    </row>
    <row r="10464" spans="2:2">
      <c r="B10464" s="18"/>
    </row>
    <row r="10465" spans="2:2">
      <c r="B10465" s="18"/>
    </row>
    <row r="10466" spans="2:2">
      <c r="B10466" s="18"/>
    </row>
    <row r="10467" spans="2:2">
      <c r="B10467" s="18"/>
    </row>
    <row r="10468" spans="2:2">
      <c r="B10468" s="18"/>
    </row>
    <row r="10469" spans="2:2">
      <c r="B10469" s="18"/>
    </row>
    <row r="10470" spans="2:2">
      <c r="B10470" s="18"/>
    </row>
    <row r="10471" spans="2:2">
      <c r="B10471" s="18"/>
    </row>
    <row r="10472" spans="2:2">
      <c r="B10472" s="18"/>
    </row>
    <row r="10473" spans="2:2">
      <c r="B10473" s="18"/>
    </row>
    <row r="10474" spans="2:2">
      <c r="B10474" s="18"/>
    </row>
    <row r="10475" spans="2:2">
      <c r="B10475" s="18"/>
    </row>
    <row r="10476" spans="2:2">
      <c r="B10476" s="18"/>
    </row>
    <row r="10477" spans="2:2">
      <c r="B10477" s="18"/>
    </row>
    <row r="10478" spans="2:2">
      <c r="B10478" s="18"/>
    </row>
    <row r="10479" spans="2:2">
      <c r="B10479" s="18"/>
    </row>
    <row r="10480" spans="2:2">
      <c r="B10480" s="18"/>
    </row>
    <row r="10481" spans="2:2">
      <c r="B10481" s="18"/>
    </row>
    <row r="10482" spans="2:2">
      <c r="B10482" s="18"/>
    </row>
    <row r="10483" spans="2:2">
      <c r="B10483" s="18"/>
    </row>
    <row r="10484" spans="2:2">
      <c r="B10484" s="18"/>
    </row>
    <row r="10485" spans="2:2">
      <c r="B10485" s="18"/>
    </row>
    <row r="10486" spans="2:2">
      <c r="B10486" s="18"/>
    </row>
    <row r="10487" spans="2:2">
      <c r="B10487" s="18"/>
    </row>
    <row r="10488" spans="2:2">
      <c r="B10488" s="18"/>
    </row>
    <row r="10489" spans="2:2">
      <c r="B10489" s="18"/>
    </row>
    <row r="10490" spans="2:2">
      <c r="B10490" s="18"/>
    </row>
    <row r="10491" spans="2:2">
      <c r="B10491" s="18"/>
    </row>
    <row r="10492" spans="2:2">
      <c r="B10492" s="18"/>
    </row>
    <row r="10493" spans="2:2">
      <c r="B10493" s="18"/>
    </row>
    <row r="10494" spans="2:2">
      <c r="B10494" s="18"/>
    </row>
    <row r="10495" spans="2:2">
      <c r="B10495" s="18"/>
    </row>
    <row r="10496" spans="2:2">
      <c r="B10496" s="18"/>
    </row>
    <row r="10497" spans="2:2">
      <c r="B10497" s="18"/>
    </row>
    <row r="10498" spans="2:2">
      <c r="B10498" s="18"/>
    </row>
    <row r="10499" spans="2:2">
      <c r="B10499" s="18"/>
    </row>
    <row r="10500" spans="2:2">
      <c r="B10500" s="18"/>
    </row>
    <row r="10501" spans="2:2">
      <c r="B10501" s="18"/>
    </row>
    <row r="10502" spans="2:2">
      <c r="B10502" s="18"/>
    </row>
    <row r="10503" spans="2:2">
      <c r="B10503" s="18"/>
    </row>
    <row r="10504" spans="2:2">
      <c r="B10504" s="18"/>
    </row>
    <row r="10505" spans="2:2">
      <c r="B10505" s="18"/>
    </row>
    <row r="10506" spans="2:2">
      <c r="B10506" s="18"/>
    </row>
    <row r="10507" spans="2:2">
      <c r="B10507" s="18"/>
    </row>
    <row r="10508" spans="2:2">
      <c r="B10508" s="18"/>
    </row>
    <row r="10509" spans="2:2">
      <c r="B10509" s="18"/>
    </row>
    <row r="10510" spans="2:2">
      <c r="B10510" s="18"/>
    </row>
    <row r="10511" spans="2:2">
      <c r="B10511" s="18"/>
    </row>
    <row r="10512" spans="2:2">
      <c r="B10512" s="18"/>
    </row>
    <row r="10513" spans="2:2">
      <c r="B10513" s="18"/>
    </row>
    <row r="10514" spans="2:2">
      <c r="B10514" s="18"/>
    </row>
    <row r="10515" spans="2:2">
      <c r="B10515" s="18"/>
    </row>
    <row r="10516" spans="2:2">
      <c r="B10516" s="18"/>
    </row>
    <row r="10517" spans="2:2">
      <c r="B10517" s="18"/>
    </row>
    <row r="10518" spans="2:2">
      <c r="B10518" s="18"/>
    </row>
    <row r="10519" spans="2:2">
      <c r="B10519" s="18"/>
    </row>
    <row r="10520" spans="2:2">
      <c r="B10520" s="18"/>
    </row>
    <row r="10521" spans="2:2">
      <c r="B10521" s="18"/>
    </row>
    <row r="10522" spans="2:2">
      <c r="B10522" s="18"/>
    </row>
    <row r="10523" spans="2:2">
      <c r="B10523" s="18"/>
    </row>
    <row r="10524" spans="2:2">
      <c r="B10524" s="18"/>
    </row>
    <row r="10525" spans="2:2">
      <c r="B10525" s="18"/>
    </row>
    <row r="10526" spans="2:2">
      <c r="B10526" s="18"/>
    </row>
    <row r="10527" spans="2:2">
      <c r="B10527" s="18"/>
    </row>
    <row r="10528" spans="2:2">
      <c r="B10528" s="18"/>
    </row>
    <row r="10529" spans="2:2">
      <c r="B10529" s="18"/>
    </row>
    <row r="10530" spans="2:2">
      <c r="B10530" s="18"/>
    </row>
    <row r="10531" spans="2:2">
      <c r="B10531" s="18"/>
    </row>
    <row r="10532" spans="2:2">
      <c r="B10532" s="18"/>
    </row>
    <row r="10533" spans="2:2">
      <c r="B10533" s="18"/>
    </row>
    <row r="10534" spans="2:2">
      <c r="B10534" s="18"/>
    </row>
    <row r="10535" spans="2:2">
      <c r="B10535" s="18"/>
    </row>
    <row r="10536" spans="2:2">
      <c r="B10536" s="18"/>
    </row>
    <row r="10537" spans="2:2">
      <c r="B10537" s="18"/>
    </row>
    <row r="10538" spans="2:2">
      <c r="B10538" s="18"/>
    </row>
    <row r="10539" spans="2:2">
      <c r="B10539" s="18"/>
    </row>
    <row r="10540" spans="2:2">
      <c r="B10540" s="18"/>
    </row>
    <row r="10541" spans="2:2">
      <c r="B10541" s="18"/>
    </row>
    <row r="10542" spans="2:2">
      <c r="B10542" s="18"/>
    </row>
    <row r="10543" spans="2:2">
      <c r="B10543" s="18"/>
    </row>
    <row r="10544" spans="2:2">
      <c r="B10544" s="18"/>
    </row>
    <row r="10545" spans="2:2">
      <c r="B10545" s="18"/>
    </row>
    <row r="10546" spans="2:2">
      <c r="B10546" s="18"/>
    </row>
    <row r="10547" spans="2:2">
      <c r="B10547" s="18"/>
    </row>
    <row r="10548" spans="2:2">
      <c r="B10548" s="18"/>
    </row>
    <row r="10549" spans="2:2">
      <c r="B10549" s="18"/>
    </row>
    <row r="10550" spans="2:2">
      <c r="B10550" s="18"/>
    </row>
    <row r="10551" spans="2:2">
      <c r="B10551" s="18"/>
    </row>
    <row r="10552" spans="2:2">
      <c r="B10552" s="18"/>
    </row>
    <row r="10553" spans="2:2">
      <c r="B10553" s="18"/>
    </row>
    <row r="10554" spans="2:2">
      <c r="B10554" s="18"/>
    </row>
    <row r="10555" spans="2:2">
      <c r="B10555" s="18"/>
    </row>
    <row r="10556" spans="2:2">
      <c r="B10556" s="18"/>
    </row>
    <row r="10557" spans="2:2">
      <c r="B10557" s="18"/>
    </row>
    <row r="10558" spans="2:2">
      <c r="B10558" s="18"/>
    </row>
    <row r="10559" spans="2:2">
      <c r="B10559" s="18"/>
    </row>
    <row r="10560" spans="2:2">
      <c r="B10560" s="18"/>
    </row>
    <row r="10561" spans="2:2">
      <c r="B10561" s="18"/>
    </row>
    <row r="10562" spans="2:2">
      <c r="B10562" s="18"/>
    </row>
    <row r="10563" spans="2:2">
      <c r="B10563" s="18"/>
    </row>
    <row r="10564" spans="2:2">
      <c r="B10564" s="18"/>
    </row>
    <row r="10565" spans="2:2">
      <c r="B10565" s="18"/>
    </row>
    <row r="10566" spans="2:2">
      <c r="B10566" s="18"/>
    </row>
    <row r="10567" spans="2:2">
      <c r="B10567" s="18"/>
    </row>
    <row r="10568" spans="2:2">
      <c r="B10568" s="18"/>
    </row>
    <row r="10569" spans="2:2">
      <c r="B10569" s="18"/>
    </row>
    <row r="10570" spans="2:2">
      <c r="B10570" s="18"/>
    </row>
    <row r="10571" spans="2:2">
      <c r="B10571" s="18"/>
    </row>
    <row r="10572" spans="2:2">
      <c r="B10572" s="18"/>
    </row>
    <row r="10573" spans="2:2">
      <c r="B10573" s="18"/>
    </row>
    <row r="10574" spans="2:2">
      <c r="B10574" s="18"/>
    </row>
    <row r="10575" spans="2:2">
      <c r="B10575" s="18"/>
    </row>
    <row r="10576" spans="2:2">
      <c r="B10576" s="18"/>
    </row>
    <row r="10577" spans="2:2">
      <c r="B10577" s="18"/>
    </row>
    <row r="10578" spans="2:2">
      <c r="B10578" s="18"/>
    </row>
    <row r="10579" spans="2:2">
      <c r="B10579" s="18"/>
    </row>
    <row r="10580" spans="2:2">
      <c r="B10580" s="18"/>
    </row>
    <row r="10581" spans="2:2">
      <c r="B10581" s="18"/>
    </row>
    <row r="10582" spans="2:2">
      <c r="B10582" s="18"/>
    </row>
    <row r="10583" spans="2:2">
      <c r="B10583" s="18"/>
    </row>
    <row r="10584" spans="2:2">
      <c r="B10584" s="18"/>
    </row>
    <row r="10585" spans="2:2">
      <c r="B10585" s="18"/>
    </row>
    <row r="10586" spans="2:2">
      <c r="B10586" s="18"/>
    </row>
    <row r="10587" spans="2:2">
      <c r="B10587" s="18"/>
    </row>
    <row r="10588" spans="2:2">
      <c r="B10588" s="18"/>
    </row>
    <row r="10589" spans="2:2">
      <c r="B10589" s="18"/>
    </row>
    <row r="10590" spans="2:2">
      <c r="B10590" s="18"/>
    </row>
    <row r="10591" spans="2:2">
      <c r="B10591" s="18"/>
    </row>
    <row r="10592" spans="2:2">
      <c r="B10592" s="18"/>
    </row>
    <row r="10593" spans="2:2">
      <c r="B10593" s="18"/>
    </row>
    <row r="10594" spans="2:2">
      <c r="B10594" s="18"/>
    </row>
    <row r="10595" spans="2:2">
      <c r="B10595" s="18"/>
    </row>
    <row r="10596" spans="2:2">
      <c r="B10596" s="18"/>
    </row>
    <row r="10597" spans="2:2">
      <c r="B10597" s="18"/>
    </row>
    <row r="10598" spans="2:2">
      <c r="B10598" s="18"/>
    </row>
    <row r="10599" spans="2:2">
      <c r="B10599" s="18"/>
    </row>
    <row r="10600" spans="2:2">
      <c r="B10600" s="18"/>
    </row>
    <row r="10601" spans="2:2">
      <c r="B10601" s="18"/>
    </row>
    <row r="10602" spans="2:2">
      <c r="B10602" s="18"/>
    </row>
    <row r="10603" spans="2:2">
      <c r="B10603" s="18"/>
    </row>
    <row r="10604" spans="2:2">
      <c r="B10604" s="18"/>
    </row>
    <row r="10605" spans="2:2">
      <c r="B10605" s="18"/>
    </row>
    <row r="10606" spans="2:2">
      <c r="B10606" s="18"/>
    </row>
    <row r="10607" spans="2:2">
      <c r="B10607" s="18"/>
    </row>
    <row r="10608" spans="2:2">
      <c r="B10608" s="18"/>
    </row>
    <row r="10609" spans="2:2">
      <c r="B10609" s="18"/>
    </row>
    <row r="10610" spans="2:2">
      <c r="B10610" s="18"/>
    </row>
    <row r="10611" spans="2:2">
      <c r="B10611" s="18"/>
    </row>
    <row r="10612" spans="2:2">
      <c r="B10612" s="18"/>
    </row>
    <row r="10613" spans="2:2">
      <c r="B10613" s="18"/>
    </row>
    <row r="10614" spans="2:2">
      <c r="B10614" s="18"/>
    </row>
    <row r="10615" spans="2:2">
      <c r="B10615" s="18"/>
    </row>
    <row r="10616" spans="2:2">
      <c r="B10616" s="18"/>
    </row>
    <row r="10617" spans="2:2">
      <c r="B10617" s="18"/>
    </row>
    <row r="10618" spans="2:2">
      <c r="B10618" s="18"/>
    </row>
    <row r="10619" spans="2:2">
      <c r="B10619" s="18"/>
    </row>
    <row r="10620" spans="2:2">
      <c r="B10620" s="18"/>
    </row>
    <row r="10621" spans="2:2">
      <c r="B10621" s="18"/>
    </row>
    <row r="10622" spans="2:2">
      <c r="B10622" s="18"/>
    </row>
    <row r="10623" spans="2:2">
      <c r="B10623" s="18"/>
    </row>
    <row r="10624" spans="2:2">
      <c r="B10624" s="18"/>
    </row>
    <row r="10625" spans="2:2">
      <c r="B10625" s="18"/>
    </row>
    <row r="10626" spans="2:2">
      <c r="B10626" s="18"/>
    </row>
    <row r="10627" spans="2:2">
      <c r="B10627" s="18"/>
    </row>
    <row r="10628" spans="2:2">
      <c r="B10628" s="18"/>
    </row>
    <row r="10629" spans="2:2">
      <c r="B10629" s="18"/>
    </row>
    <row r="10630" spans="2:2">
      <c r="B10630" s="18"/>
    </row>
    <row r="10631" spans="2:2">
      <c r="B10631" s="18"/>
    </row>
    <row r="10632" spans="2:2">
      <c r="B10632" s="18"/>
    </row>
    <row r="10633" spans="2:2">
      <c r="B10633" s="18"/>
    </row>
    <row r="10634" spans="2:2">
      <c r="B10634" s="18"/>
    </row>
    <row r="10635" spans="2:2">
      <c r="B10635" s="18"/>
    </row>
    <row r="10636" spans="2:2">
      <c r="B10636" s="18"/>
    </row>
    <row r="10637" spans="2:2">
      <c r="B10637" s="18"/>
    </row>
    <row r="10638" spans="2:2">
      <c r="B10638" s="18"/>
    </row>
    <row r="10639" spans="2:2">
      <c r="B10639" s="18"/>
    </row>
    <row r="10640" spans="2:2">
      <c r="B10640" s="18"/>
    </row>
    <row r="10641" spans="2:2">
      <c r="B10641" s="18"/>
    </row>
    <row r="10642" spans="2:2">
      <c r="B10642" s="18"/>
    </row>
    <row r="10643" spans="2:2">
      <c r="B10643" s="18"/>
    </row>
    <row r="10644" spans="2:2">
      <c r="B10644" s="18"/>
    </row>
    <row r="10645" spans="2:2">
      <c r="B10645" s="18"/>
    </row>
    <row r="10646" spans="2:2">
      <c r="B10646" s="18"/>
    </row>
    <row r="10647" spans="2:2">
      <c r="B10647" s="18"/>
    </row>
    <row r="10648" spans="2:2">
      <c r="B10648" s="18"/>
    </row>
    <row r="10649" spans="2:2">
      <c r="B10649" s="18"/>
    </row>
    <row r="10650" spans="2:2">
      <c r="B10650" s="18"/>
    </row>
    <row r="10651" spans="2:2">
      <c r="B10651" s="18"/>
    </row>
    <row r="10652" spans="2:2">
      <c r="B10652" s="18"/>
    </row>
    <row r="10653" spans="2:2">
      <c r="B10653" s="18"/>
    </row>
    <row r="10654" spans="2:2">
      <c r="B10654" s="18"/>
    </row>
    <row r="10655" spans="2:2">
      <c r="B10655" s="18"/>
    </row>
    <row r="10656" spans="2:2">
      <c r="B10656" s="18"/>
    </row>
    <row r="10657" spans="2:2">
      <c r="B10657" s="18"/>
    </row>
    <row r="10658" spans="2:2">
      <c r="B10658" s="18"/>
    </row>
    <row r="10659" spans="2:2">
      <c r="B10659" s="18"/>
    </row>
    <row r="10660" spans="2:2">
      <c r="B10660" s="18"/>
    </row>
    <row r="10661" spans="2:2">
      <c r="B10661" s="18"/>
    </row>
    <row r="10662" spans="2:2">
      <c r="B10662" s="18"/>
    </row>
    <row r="10663" spans="2:2">
      <c r="B10663" s="18"/>
    </row>
    <row r="10664" spans="2:2">
      <c r="B10664" s="18"/>
    </row>
    <row r="10665" spans="2:2">
      <c r="B10665" s="18"/>
    </row>
    <row r="10666" spans="2:2">
      <c r="B10666" s="18"/>
    </row>
    <row r="10667" spans="2:2">
      <c r="B10667" s="18"/>
    </row>
    <row r="10668" spans="2:2">
      <c r="B10668" s="18"/>
    </row>
    <row r="10669" spans="2:2">
      <c r="B10669" s="18"/>
    </row>
    <row r="10670" spans="2:2">
      <c r="B10670" s="18"/>
    </row>
    <row r="10671" spans="2:2">
      <c r="B10671" s="18"/>
    </row>
    <row r="10672" spans="2:2">
      <c r="B10672" s="18"/>
    </row>
    <row r="10673" spans="2:2">
      <c r="B10673" s="18"/>
    </row>
    <row r="10674" spans="2:2">
      <c r="B10674" s="18"/>
    </row>
    <row r="10675" spans="2:2">
      <c r="B10675" s="18"/>
    </row>
    <row r="10676" spans="2:2">
      <c r="B10676" s="18"/>
    </row>
    <row r="10677" spans="2:2">
      <c r="B10677" s="18"/>
    </row>
    <row r="10678" spans="2:2">
      <c r="B10678" s="18"/>
    </row>
    <row r="10679" spans="2:2">
      <c r="B10679" s="18"/>
    </row>
    <row r="10680" spans="2:2">
      <c r="B10680" s="18"/>
    </row>
    <row r="10681" spans="2:2">
      <c r="B10681" s="18"/>
    </row>
    <row r="10682" spans="2:2">
      <c r="B10682" s="18"/>
    </row>
    <row r="10683" spans="2:2">
      <c r="B10683" s="18"/>
    </row>
    <row r="10684" spans="2:2">
      <c r="B10684" s="18"/>
    </row>
    <row r="10685" spans="2:2">
      <c r="B10685" s="18"/>
    </row>
    <row r="10686" spans="2:2">
      <c r="B10686" s="18"/>
    </row>
    <row r="10687" spans="2:2">
      <c r="B10687" s="18"/>
    </row>
    <row r="10688" spans="2:2">
      <c r="B10688" s="18"/>
    </row>
    <row r="10689" spans="2:2">
      <c r="B10689" s="18"/>
    </row>
    <row r="10690" spans="2:2">
      <c r="B10690" s="18"/>
    </row>
    <row r="10691" spans="2:2">
      <c r="B10691" s="18"/>
    </row>
    <row r="10692" spans="2:2">
      <c r="B10692" s="18"/>
    </row>
    <row r="10693" spans="2:2">
      <c r="B10693" s="18"/>
    </row>
    <row r="10694" spans="2:2">
      <c r="B10694" s="18"/>
    </row>
    <row r="10695" spans="2:2">
      <c r="B10695" s="18"/>
    </row>
    <row r="10696" spans="2:2">
      <c r="B10696" s="18"/>
    </row>
    <row r="10697" spans="2:2">
      <c r="B10697" s="18"/>
    </row>
    <row r="10698" spans="2:2">
      <c r="B10698" s="18"/>
    </row>
    <row r="10699" spans="2:2">
      <c r="B10699" s="18"/>
    </row>
    <row r="10700" spans="2:2">
      <c r="B10700" s="18"/>
    </row>
    <row r="10701" spans="2:2">
      <c r="B10701" s="18"/>
    </row>
    <row r="10702" spans="2:2">
      <c r="B10702" s="18"/>
    </row>
    <row r="10703" spans="2:2">
      <c r="B10703" s="18"/>
    </row>
    <row r="10704" spans="2:2">
      <c r="B10704" s="18"/>
    </row>
    <row r="10705" spans="2:2">
      <c r="B10705" s="18"/>
    </row>
    <row r="10706" spans="2:2">
      <c r="B10706" s="18"/>
    </row>
    <row r="10707" spans="2:2">
      <c r="B10707" s="18"/>
    </row>
    <row r="10708" spans="2:2">
      <c r="B10708" s="18"/>
    </row>
    <row r="10709" spans="2:2">
      <c r="B10709" s="18"/>
    </row>
    <row r="10710" spans="2:2">
      <c r="B10710" s="18"/>
    </row>
    <row r="10711" spans="2:2">
      <c r="B10711" s="18"/>
    </row>
    <row r="10712" spans="2:2">
      <c r="B10712" s="18"/>
    </row>
    <row r="10713" spans="2:2">
      <c r="B10713" s="18"/>
    </row>
    <row r="10714" spans="2:2">
      <c r="B10714" s="18"/>
    </row>
    <row r="10715" spans="2:2">
      <c r="B10715" s="18"/>
    </row>
    <row r="10716" spans="2:2">
      <c r="B10716" s="18"/>
    </row>
    <row r="10717" spans="2:2">
      <c r="B10717" s="18"/>
    </row>
    <row r="10718" spans="2:2">
      <c r="B10718" s="18"/>
    </row>
    <row r="10719" spans="2:2">
      <c r="B10719" s="18"/>
    </row>
    <row r="10720" spans="2:2">
      <c r="B10720" s="18"/>
    </row>
    <row r="10721" spans="2:2">
      <c r="B10721" s="18"/>
    </row>
    <row r="10722" spans="2:2">
      <c r="B10722" s="18"/>
    </row>
    <row r="10723" spans="2:2">
      <c r="B10723" s="18"/>
    </row>
    <row r="10724" spans="2:2">
      <c r="B10724" s="18"/>
    </row>
    <row r="10725" spans="2:2">
      <c r="B10725" s="18"/>
    </row>
    <row r="10726" spans="2:2">
      <c r="B10726" s="18"/>
    </row>
    <row r="10727" spans="2:2">
      <c r="B10727" s="18"/>
    </row>
    <row r="10728" spans="2:2">
      <c r="B10728" s="18"/>
    </row>
    <row r="10729" spans="2:2">
      <c r="B10729" s="18"/>
    </row>
    <row r="10730" spans="2:2">
      <c r="B10730" s="18"/>
    </row>
    <row r="10731" spans="2:2">
      <c r="B10731" s="18"/>
    </row>
    <row r="10732" spans="2:2">
      <c r="B10732" s="18"/>
    </row>
    <row r="10733" spans="2:2">
      <c r="B10733" s="18"/>
    </row>
    <row r="10734" spans="2:2">
      <c r="B10734" s="18"/>
    </row>
    <row r="10735" spans="2:2">
      <c r="B10735" s="18"/>
    </row>
    <row r="10736" spans="2:2">
      <c r="B10736" s="18"/>
    </row>
    <row r="10737" spans="2:2">
      <c r="B10737" s="18"/>
    </row>
    <row r="10738" spans="2:2">
      <c r="B10738" s="18"/>
    </row>
    <row r="10739" spans="2:2">
      <c r="B10739" s="18"/>
    </row>
    <row r="10740" spans="2:2">
      <c r="B10740" s="18"/>
    </row>
    <row r="10741" spans="2:2">
      <c r="B10741" s="18"/>
    </row>
    <row r="10742" spans="2:2">
      <c r="B10742" s="18"/>
    </row>
    <row r="10743" spans="2:2">
      <c r="B10743" s="18"/>
    </row>
    <row r="10744" spans="2:2">
      <c r="B10744" s="18"/>
    </row>
    <row r="10745" spans="2:2">
      <c r="B10745" s="18"/>
    </row>
    <row r="10746" spans="2:2">
      <c r="B10746" s="18"/>
    </row>
    <row r="10747" spans="2:2">
      <c r="B10747" s="18"/>
    </row>
    <row r="10748" spans="2:2">
      <c r="B10748" s="18"/>
    </row>
    <row r="10749" spans="2:2">
      <c r="B10749" s="18"/>
    </row>
    <row r="10750" spans="2:2">
      <c r="B10750" s="18"/>
    </row>
    <row r="10751" spans="2:2">
      <c r="B10751" s="18"/>
    </row>
    <row r="10752" spans="2:2">
      <c r="B10752" s="18"/>
    </row>
    <row r="10753" spans="2:2">
      <c r="B10753" s="18"/>
    </row>
    <row r="10754" spans="2:2">
      <c r="B10754" s="18"/>
    </row>
    <row r="10755" spans="2:2">
      <c r="B10755" s="18"/>
    </row>
    <row r="10756" spans="2:2">
      <c r="B10756" s="18"/>
    </row>
    <row r="10757" spans="2:2">
      <c r="B10757" s="18"/>
    </row>
    <row r="10758" spans="2:2">
      <c r="B10758" s="18"/>
    </row>
    <row r="10759" spans="2:2">
      <c r="B10759" s="18"/>
    </row>
    <row r="10760" spans="2:2">
      <c r="B10760" s="18"/>
    </row>
    <row r="10761" spans="2:2">
      <c r="B10761" s="18"/>
    </row>
    <row r="10762" spans="2:2">
      <c r="B10762" s="18"/>
    </row>
    <row r="10763" spans="2:2">
      <c r="B10763" s="18"/>
    </row>
    <row r="10764" spans="2:2">
      <c r="B10764" s="18"/>
    </row>
    <row r="10765" spans="2:2">
      <c r="B10765" s="18"/>
    </row>
    <row r="10766" spans="2:2">
      <c r="B10766" s="18"/>
    </row>
    <row r="10767" spans="2:2">
      <c r="B10767" s="18"/>
    </row>
    <row r="10768" spans="2:2">
      <c r="B10768" s="18"/>
    </row>
    <row r="10769" spans="2:2">
      <c r="B10769" s="18"/>
    </row>
    <row r="10770" spans="2:2">
      <c r="B10770" s="18"/>
    </row>
    <row r="10771" spans="2:2">
      <c r="B10771" s="18"/>
    </row>
    <row r="10772" spans="2:2">
      <c r="B10772" s="18"/>
    </row>
    <row r="10773" spans="2:2">
      <c r="B10773" s="18"/>
    </row>
    <row r="10774" spans="2:2">
      <c r="B10774" s="18"/>
    </row>
    <row r="10775" spans="2:2">
      <c r="B10775" s="18"/>
    </row>
    <row r="10776" spans="2:2">
      <c r="B10776" s="18"/>
    </row>
    <row r="10777" spans="2:2">
      <c r="B10777" s="18"/>
    </row>
    <row r="10778" spans="2:2">
      <c r="B10778" s="18"/>
    </row>
    <row r="10779" spans="2:2">
      <c r="B10779" s="18"/>
    </row>
    <row r="10780" spans="2:2">
      <c r="B10780" s="18"/>
    </row>
    <row r="10781" spans="2:2">
      <c r="B10781" s="18"/>
    </row>
    <row r="10782" spans="2:2">
      <c r="B10782" s="18"/>
    </row>
    <row r="10783" spans="2:2">
      <c r="B10783" s="18"/>
    </row>
    <row r="10784" spans="2:2">
      <c r="B10784" s="18"/>
    </row>
    <row r="10785" spans="2:2">
      <c r="B10785" s="18"/>
    </row>
    <row r="10786" spans="2:2">
      <c r="B10786" s="18"/>
    </row>
    <row r="10787" spans="2:2">
      <c r="B10787" s="18"/>
    </row>
    <row r="10788" spans="2:2">
      <c r="B10788" s="18"/>
    </row>
    <row r="10789" spans="2:2">
      <c r="B10789" s="18"/>
    </row>
    <row r="10790" spans="2:2">
      <c r="B10790" s="18"/>
    </row>
    <row r="10791" spans="2:2">
      <c r="B10791" s="18"/>
    </row>
    <row r="10792" spans="2:2">
      <c r="B10792" s="18"/>
    </row>
    <row r="10793" spans="2:2">
      <c r="B10793" s="18"/>
    </row>
    <row r="10794" spans="2:2">
      <c r="B10794" s="18"/>
    </row>
    <row r="10795" spans="2:2">
      <c r="B10795" s="18"/>
    </row>
    <row r="10796" spans="2:2">
      <c r="B10796" s="18"/>
    </row>
    <row r="10797" spans="2:2">
      <c r="B10797" s="18"/>
    </row>
    <row r="10798" spans="2:2">
      <c r="B10798" s="18"/>
    </row>
    <row r="10799" spans="2:2">
      <c r="B10799" s="18"/>
    </row>
    <row r="10800" spans="2:2">
      <c r="B10800" s="18"/>
    </row>
    <row r="10801" spans="2:2">
      <c r="B10801" s="18"/>
    </row>
    <row r="10802" spans="2:2">
      <c r="B10802" s="18"/>
    </row>
    <row r="10803" spans="2:2">
      <c r="B10803" s="18"/>
    </row>
    <row r="10804" spans="2:2">
      <c r="B10804" s="18"/>
    </row>
    <row r="10805" spans="2:2">
      <c r="B10805" s="18"/>
    </row>
    <row r="10806" spans="2:2">
      <c r="B10806" s="18"/>
    </row>
    <row r="10807" spans="2:2">
      <c r="B10807" s="18"/>
    </row>
    <row r="10808" spans="2:2">
      <c r="B10808" s="18"/>
    </row>
    <row r="10809" spans="2:2">
      <c r="B10809" s="18"/>
    </row>
    <row r="10810" spans="2:2">
      <c r="B10810" s="18"/>
    </row>
    <row r="10811" spans="2:2">
      <c r="B10811" s="18"/>
    </row>
    <row r="10812" spans="2:2">
      <c r="B10812" s="18"/>
    </row>
    <row r="10813" spans="2:2">
      <c r="B10813" s="18"/>
    </row>
    <row r="10814" spans="2:2">
      <c r="B10814" s="18"/>
    </row>
    <row r="10815" spans="2:2">
      <c r="B10815" s="18"/>
    </row>
    <row r="10816" spans="2:2">
      <c r="B10816" s="18"/>
    </row>
    <row r="10817" spans="2:2">
      <c r="B10817" s="18"/>
    </row>
    <row r="10818" spans="2:2">
      <c r="B10818" s="18"/>
    </row>
    <row r="10819" spans="2:2">
      <c r="B10819" s="18"/>
    </row>
    <row r="10820" spans="2:2">
      <c r="B10820" s="18"/>
    </row>
    <row r="10821" spans="2:2">
      <c r="B10821" s="18"/>
    </row>
    <row r="10822" spans="2:2">
      <c r="B10822" s="18"/>
    </row>
    <row r="10823" spans="2:2">
      <c r="B10823" s="18"/>
    </row>
    <row r="10824" spans="2:2">
      <c r="B10824" s="18"/>
    </row>
    <row r="10825" spans="2:2">
      <c r="B10825" s="18"/>
    </row>
    <row r="10826" spans="2:2">
      <c r="B10826" s="18"/>
    </row>
    <row r="10827" spans="2:2">
      <c r="B10827" s="18"/>
    </row>
    <row r="10828" spans="2:2">
      <c r="B10828" s="18"/>
    </row>
    <row r="10829" spans="2:2">
      <c r="B10829" s="18"/>
    </row>
    <row r="10830" spans="2:2">
      <c r="B10830" s="18"/>
    </row>
    <row r="10831" spans="2:2">
      <c r="B10831" s="18"/>
    </row>
    <row r="10832" spans="2:2">
      <c r="B10832" s="18"/>
    </row>
    <row r="10833" spans="2:2">
      <c r="B10833" s="18"/>
    </row>
    <row r="10834" spans="2:2">
      <c r="B10834" s="18"/>
    </row>
    <row r="10835" spans="2:2">
      <c r="B10835" s="18"/>
    </row>
    <row r="10836" spans="2:2">
      <c r="B10836" s="18"/>
    </row>
    <row r="10837" spans="2:2">
      <c r="B10837" s="18"/>
    </row>
    <row r="10838" spans="2:2">
      <c r="B10838" s="18"/>
    </row>
    <row r="10839" spans="2:2">
      <c r="B10839" s="18"/>
    </row>
    <row r="10840" spans="2:2">
      <c r="B10840" s="18"/>
    </row>
    <row r="10841" spans="2:2">
      <c r="B10841" s="18"/>
    </row>
    <row r="10842" spans="2:2">
      <c r="B10842" s="18"/>
    </row>
    <row r="10843" spans="2:2">
      <c r="B10843" s="18"/>
    </row>
    <row r="10844" spans="2:2">
      <c r="B10844" s="18"/>
    </row>
    <row r="10845" spans="2:2">
      <c r="B10845" s="18"/>
    </row>
    <row r="10846" spans="2:2">
      <c r="B10846" s="18"/>
    </row>
    <row r="10847" spans="2:2">
      <c r="B10847" s="18"/>
    </row>
    <row r="10848" spans="2:2">
      <c r="B10848" s="18"/>
    </row>
    <row r="10849" spans="2:2">
      <c r="B10849" s="18"/>
    </row>
    <row r="10850" spans="2:2">
      <c r="B10850" s="18"/>
    </row>
    <row r="10851" spans="2:2">
      <c r="B10851" s="18"/>
    </row>
    <row r="10852" spans="2:2">
      <c r="B10852" s="18"/>
    </row>
    <row r="10853" spans="2:2">
      <c r="B10853" s="18"/>
    </row>
    <row r="10854" spans="2:2">
      <c r="B10854" s="18"/>
    </row>
    <row r="10855" spans="2:2">
      <c r="B10855" s="18"/>
    </row>
    <row r="10856" spans="2:2">
      <c r="B10856" s="18"/>
    </row>
    <row r="10857" spans="2:2">
      <c r="B10857" s="18"/>
    </row>
    <row r="10858" spans="2:2">
      <c r="B10858" s="18"/>
    </row>
    <row r="10859" spans="2:2">
      <c r="B10859" s="18"/>
    </row>
    <row r="10860" spans="2:2">
      <c r="B10860" s="18"/>
    </row>
    <row r="10861" spans="2:2">
      <c r="B10861" s="18"/>
    </row>
    <row r="10862" spans="2:2">
      <c r="B10862" s="18"/>
    </row>
    <row r="10863" spans="2:2">
      <c r="B10863" s="18"/>
    </row>
    <row r="10864" spans="2:2">
      <c r="B10864" s="18"/>
    </row>
    <row r="10865" spans="2:2">
      <c r="B10865" s="18"/>
    </row>
    <row r="10866" spans="2:2">
      <c r="B10866" s="18"/>
    </row>
    <row r="10867" spans="2:2">
      <c r="B10867" s="18"/>
    </row>
    <row r="10868" spans="2:2">
      <c r="B10868" s="18"/>
    </row>
    <row r="10869" spans="2:2">
      <c r="B10869" s="18"/>
    </row>
    <row r="10870" spans="2:2">
      <c r="B10870" s="18"/>
    </row>
    <row r="10871" spans="2:2">
      <c r="B10871" s="18"/>
    </row>
    <row r="10872" spans="2:2">
      <c r="B10872" s="18"/>
    </row>
    <row r="10873" spans="2:2">
      <c r="B10873" s="18"/>
    </row>
    <row r="10874" spans="2:2">
      <c r="B10874" s="18"/>
    </row>
    <row r="10875" spans="2:2">
      <c r="B10875" s="18"/>
    </row>
    <row r="10876" spans="2:2">
      <c r="B10876" s="18"/>
    </row>
    <row r="10877" spans="2:2">
      <c r="B10877" s="18"/>
    </row>
    <row r="10878" spans="2:2">
      <c r="B10878" s="18"/>
    </row>
    <row r="10879" spans="2:2">
      <c r="B10879" s="18"/>
    </row>
    <row r="10880" spans="2:2">
      <c r="B10880" s="18"/>
    </row>
    <row r="10881" spans="2:2">
      <c r="B10881" s="18"/>
    </row>
    <row r="10882" spans="2:2">
      <c r="B10882" s="18"/>
    </row>
    <row r="10883" spans="2:2">
      <c r="B10883" s="18"/>
    </row>
    <row r="10884" spans="2:2">
      <c r="B10884" s="18"/>
    </row>
    <row r="10885" spans="2:2">
      <c r="B10885" s="18"/>
    </row>
    <row r="10886" spans="2:2">
      <c r="B10886" s="18"/>
    </row>
    <row r="10887" spans="2:2">
      <c r="B10887" s="18"/>
    </row>
    <row r="10888" spans="2:2">
      <c r="B10888" s="18"/>
    </row>
    <row r="10889" spans="2:2">
      <c r="B10889" s="18"/>
    </row>
    <row r="10890" spans="2:2">
      <c r="B10890" s="18"/>
    </row>
    <row r="10891" spans="2:2">
      <c r="B10891" s="18"/>
    </row>
    <row r="10892" spans="2:2">
      <c r="B10892" s="18"/>
    </row>
    <row r="10893" spans="2:2">
      <c r="B10893" s="18"/>
    </row>
    <row r="10894" spans="2:2">
      <c r="B10894" s="18"/>
    </row>
    <row r="10895" spans="2:2">
      <c r="B10895" s="18"/>
    </row>
    <row r="10896" spans="2:2">
      <c r="B10896" s="18"/>
    </row>
    <row r="10897" spans="2:2">
      <c r="B10897" s="18"/>
    </row>
    <row r="10898" spans="2:2">
      <c r="B10898" s="18"/>
    </row>
    <row r="10899" spans="2:2">
      <c r="B10899" s="18"/>
    </row>
    <row r="10900" spans="2:2">
      <c r="B10900" s="18"/>
    </row>
    <row r="10901" spans="2:2">
      <c r="B10901" s="18"/>
    </row>
    <row r="10902" spans="2:2">
      <c r="B10902" s="18"/>
    </row>
    <row r="10903" spans="2:2">
      <c r="B10903" s="18"/>
    </row>
    <row r="10904" spans="2:2">
      <c r="B10904" s="18"/>
    </row>
    <row r="10905" spans="2:2">
      <c r="B10905" s="18"/>
    </row>
    <row r="10906" spans="2:2">
      <c r="B10906" s="18"/>
    </row>
    <row r="10907" spans="2:2">
      <c r="B10907" s="18"/>
    </row>
    <row r="10908" spans="2:2">
      <c r="B10908" s="18"/>
    </row>
    <row r="10909" spans="2:2">
      <c r="B10909" s="18"/>
    </row>
    <row r="10910" spans="2:2">
      <c r="B10910" s="18"/>
    </row>
    <row r="10911" spans="2:2">
      <c r="B10911" s="18"/>
    </row>
    <row r="10912" spans="2:2">
      <c r="B10912" s="18"/>
    </row>
    <row r="10913" spans="2:2">
      <c r="B10913" s="18"/>
    </row>
    <row r="10914" spans="2:2">
      <c r="B10914" s="18"/>
    </row>
    <row r="10915" spans="2:2">
      <c r="B10915" s="18"/>
    </row>
    <row r="10916" spans="2:2">
      <c r="B10916" s="18"/>
    </row>
    <row r="10917" spans="2:2">
      <c r="B10917" s="18"/>
    </row>
    <row r="10918" spans="2:2">
      <c r="B10918" s="18"/>
    </row>
    <row r="10919" spans="2:2">
      <c r="B10919" s="18"/>
    </row>
    <row r="10920" spans="2:2">
      <c r="B10920" s="18"/>
    </row>
    <row r="10921" spans="2:2">
      <c r="B10921" s="18"/>
    </row>
    <row r="10922" spans="2:2">
      <c r="B10922" s="18"/>
    </row>
    <row r="10923" spans="2:2">
      <c r="B10923" s="18"/>
    </row>
    <row r="10924" spans="2:2">
      <c r="B10924" s="18"/>
    </row>
    <row r="10925" spans="2:2">
      <c r="B10925" s="18"/>
    </row>
    <row r="10926" spans="2:2">
      <c r="B10926" s="18"/>
    </row>
    <row r="10927" spans="2:2">
      <c r="B10927" s="18"/>
    </row>
    <row r="10928" spans="2:2">
      <c r="B10928" s="18"/>
    </row>
    <row r="10929" spans="2:2">
      <c r="B10929" s="18"/>
    </row>
    <row r="10930" spans="2:2">
      <c r="B10930" s="18"/>
    </row>
    <row r="10931" spans="2:2">
      <c r="B10931" s="18"/>
    </row>
    <row r="10932" spans="2:2">
      <c r="B10932" s="18"/>
    </row>
    <row r="10933" spans="2:2">
      <c r="B10933" s="18"/>
    </row>
    <row r="10934" spans="2:2">
      <c r="B10934" s="18"/>
    </row>
    <row r="10935" spans="2:2">
      <c r="B10935" s="18"/>
    </row>
    <row r="10936" spans="2:2">
      <c r="B10936" s="18"/>
    </row>
    <row r="10937" spans="2:2">
      <c r="B10937" s="18"/>
    </row>
    <row r="10938" spans="2:2">
      <c r="B10938" s="18"/>
    </row>
    <row r="10939" spans="2:2">
      <c r="B10939" s="18"/>
    </row>
    <row r="10940" spans="2:2">
      <c r="B10940" s="18"/>
    </row>
    <row r="10941" spans="2:2">
      <c r="B10941" s="18"/>
    </row>
    <row r="10942" spans="2:2">
      <c r="B10942" s="18"/>
    </row>
    <row r="10943" spans="2:2">
      <c r="B10943" s="18"/>
    </row>
    <row r="10944" spans="2:2">
      <c r="B10944" s="18"/>
    </row>
    <row r="10945" spans="2:2">
      <c r="B10945" s="18"/>
    </row>
    <row r="10946" spans="2:2">
      <c r="B10946" s="18"/>
    </row>
    <row r="10947" spans="2:2">
      <c r="B10947" s="18"/>
    </row>
    <row r="10948" spans="2:2">
      <c r="B10948" s="18"/>
    </row>
    <row r="10949" spans="2:2">
      <c r="B10949" s="18"/>
    </row>
    <row r="10950" spans="2:2">
      <c r="B10950" s="18"/>
    </row>
    <row r="10951" spans="2:2">
      <c r="B10951" s="18"/>
    </row>
    <row r="10952" spans="2:2">
      <c r="B10952" s="18"/>
    </row>
    <row r="10953" spans="2:2">
      <c r="B10953" s="18"/>
    </row>
    <row r="10954" spans="2:2">
      <c r="B10954" s="18"/>
    </row>
    <row r="10955" spans="2:2">
      <c r="B10955" s="18"/>
    </row>
    <row r="10956" spans="2:2">
      <c r="B10956" s="18"/>
    </row>
    <row r="10957" spans="2:2">
      <c r="B10957" s="18"/>
    </row>
    <row r="10958" spans="2:2">
      <c r="B10958" s="18"/>
    </row>
    <row r="10959" spans="2:2">
      <c r="B10959" s="18"/>
    </row>
    <row r="10960" spans="2:2">
      <c r="B10960" s="18"/>
    </row>
    <row r="10961" spans="2:2">
      <c r="B10961" s="18"/>
    </row>
    <row r="10962" spans="2:2">
      <c r="B10962" s="18"/>
    </row>
    <row r="10963" spans="2:2">
      <c r="B10963" s="18"/>
    </row>
    <row r="10964" spans="2:2">
      <c r="B10964" s="18"/>
    </row>
    <row r="10965" spans="2:2">
      <c r="B10965" s="18"/>
    </row>
    <row r="10966" spans="2:2">
      <c r="B10966" s="18"/>
    </row>
    <row r="10967" spans="2:2">
      <c r="B10967" s="18"/>
    </row>
    <row r="10968" spans="2:2">
      <c r="B10968" s="18"/>
    </row>
    <row r="10969" spans="2:2">
      <c r="B10969" s="18"/>
    </row>
    <row r="10970" spans="2:2">
      <c r="B10970" s="18"/>
    </row>
    <row r="10971" spans="2:2">
      <c r="B10971" s="18"/>
    </row>
    <row r="10972" spans="2:2">
      <c r="B10972" s="18"/>
    </row>
    <row r="10973" spans="2:2">
      <c r="B10973" s="18"/>
    </row>
    <row r="10974" spans="2:2">
      <c r="B10974" s="18"/>
    </row>
    <row r="10975" spans="2:2">
      <c r="B10975" s="18"/>
    </row>
    <row r="10976" spans="2:2">
      <c r="B10976" s="18"/>
    </row>
    <row r="10977" spans="2:2">
      <c r="B10977" s="18"/>
    </row>
    <row r="10978" spans="2:2">
      <c r="B10978" s="18"/>
    </row>
    <row r="10979" spans="2:2">
      <c r="B10979" s="18"/>
    </row>
    <row r="10980" spans="2:2">
      <c r="B10980" s="18"/>
    </row>
    <row r="10981" spans="2:2">
      <c r="B10981" s="18"/>
    </row>
    <row r="10982" spans="2:2">
      <c r="B10982" s="18"/>
    </row>
    <row r="10983" spans="2:2">
      <c r="B10983" s="18"/>
    </row>
    <row r="10984" spans="2:2">
      <c r="B10984" s="18"/>
    </row>
    <row r="10985" spans="2:2">
      <c r="B10985" s="18"/>
    </row>
    <row r="10986" spans="2:2">
      <c r="B10986" s="18"/>
    </row>
    <row r="10987" spans="2:2">
      <c r="B10987" s="18"/>
    </row>
    <row r="10988" spans="2:2">
      <c r="B10988" s="18"/>
    </row>
    <row r="10989" spans="2:2">
      <c r="B10989" s="18"/>
    </row>
    <row r="10990" spans="2:2">
      <c r="B10990" s="18"/>
    </row>
    <row r="10991" spans="2:2">
      <c r="B10991" s="18"/>
    </row>
    <row r="10992" spans="2:2">
      <c r="B10992" s="18"/>
    </row>
    <row r="10993" spans="2:2">
      <c r="B10993" s="18"/>
    </row>
    <row r="10994" spans="2:2">
      <c r="B10994" s="18"/>
    </row>
    <row r="10995" spans="2:2">
      <c r="B10995" s="18"/>
    </row>
    <row r="10996" spans="2:2">
      <c r="B10996" s="18"/>
    </row>
    <row r="10997" spans="2:2">
      <c r="B10997" s="18"/>
    </row>
    <row r="10998" spans="2:2">
      <c r="B10998" s="18"/>
    </row>
    <row r="10999" spans="2:2">
      <c r="B10999" s="18"/>
    </row>
    <row r="11000" spans="2:2">
      <c r="B11000" s="18"/>
    </row>
    <row r="11001" spans="2:2">
      <c r="B11001" s="18"/>
    </row>
    <row r="11002" spans="2:2">
      <c r="B11002" s="18"/>
    </row>
    <row r="11003" spans="2:2">
      <c r="B11003" s="18"/>
    </row>
    <row r="11004" spans="2:2">
      <c r="B11004" s="18"/>
    </row>
    <row r="11005" spans="2:2">
      <c r="B11005" s="18"/>
    </row>
    <row r="11006" spans="2:2">
      <c r="B11006" s="18"/>
    </row>
    <row r="11007" spans="2:2">
      <c r="B11007" s="18"/>
    </row>
    <row r="11008" spans="2:2">
      <c r="B11008" s="18"/>
    </row>
    <row r="11009" spans="2:2">
      <c r="B11009" s="18"/>
    </row>
    <row r="11010" spans="2:2">
      <c r="B11010" s="18"/>
    </row>
    <row r="11011" spans="2:2">
      <c r="B11011" s="18"/>
    </row>
    <row r="11012" spans="2:2">
      <c r="B11012" s="18"/>
    </row>
    <row r="11013" spans="2:2">
      <c r="B11013" s="18"/>
    </row>
    <row r="11014" spans="2:2">
      <c r="B11014" s="18"/>
    </row>
    <row r="11015" spans="2:2">
      <c r="B11015" s="18"/>
    </row>
    <row r="11016" spans="2:2">
      <c r="B11016" s="18"/>
    </row>
    <row r="11017" spans="2:2">
      <c r="B11017" s="18"/>
    </row>
    <row r="11018" spans="2:2">
      <c r="B11018" s="18"/>
    </row>
    <row r="11019" spans="2:2">
      <c r="B11019" s="18"/>
    </row>
    <row r="11020" spans="2:2">
      <c r="B11020" s="18"/>
    </row>
    <row r="11021" spans="2:2">
      <c r="B11021" s="18"/>
    </row>
    <row r="11022" spans="2:2">
      <c r="B11022" s="18"/>
    </row>
    <row r="11023" spans="2:2">
      <c r="B11023" s="18"/>
    </row>
    <row r="11024" spans="2:2">
      <c r="B11024" s="18"/>
    </row>
    <row r="11025" spans="2:2">
      <c r="B11025" s="18"/>
    </row>
    <row r="11026" spans="2:2">
      <c r="B11026" s="18"/>
    </row>
    <row r="11027" spans="2:2">
      <c r="B11027" s="18"/>
    </row>
    <row r="11028" spans="2:2">
      <c r="B11028" s="18"/>
    </row>
    <row r="11029" spans="2:2">
      <c r="B11029" s="18"/>
    </row>
    <row r="11030" spans="2:2">
      <c r="B11030" s="18"/>
    </row>
    <row r="11031" spans="2:2">
      <c r="B11031" s="18"/>
    </row>
    <row r="11032" spans="2:2">
      <c r="B11032" s="18"/>
    </row>
    <row r="11033" spans="2:2">
      <c r="B11033" s="18"/>
    </row>
    <row r="11034" spans="2:2">
      <c r="B11034" s="18"/>
    </row>
    <row r="11035" spans="2:2">
      <c r="B11035" s="18"/>
    </row>
    <row r="11036" spans="2:2">
      <c r="B11036" s="18"/>
    </row>
    <row r="11037" spans="2:2">
      <c r="B11037" s="18"/>
    </row>
    <row r="11038" spans="2:2">
      <c r="B11038" s="18"/>
    </row>
    <row r="11039" spans="2:2">
      <c r="B11039" s="18"/>
    </row>
    <row r="11040" spans="2:2">
      <c r="B11040" s="18"/>
    </row>
    <row r="11041" spans="2:2">
      <c r="B11041" s="18"/>
    </row>
    <row r="11042" spans="2:2">
      <c r="B11042" s="18"/>
    </row>
    <row r="11043" spans="2:2">
      <c r="B11043" s="18"/>
    </row>
    <row r="11044" spans="2:2">
      <c r="B11044" s="18"/>
    </row>
    <row r="11045" spans="2:2">
      <c r="B11045" s="18"/>
    </row>
    <row r="11046" spans="2:2">
      <c r="B11046" s="18"/>
    </row>
    <row r="11047" spans="2:2">
      <c r="B11047" s="18"/>
    </row>
    <row r="11048" spans="2:2">
      <c r="B11048" s="18"/>
    </row>
    <row r="11049" spans="2:2">
      <c r="B11049" s="18"/>
    </row>
    <row r="11050" spans="2:2">
      <c r="B11050" s="18"/>
    </row>
    <row r="11051" spans="2:2">
      <c r="B11051" s="18"/>
    </row>
    <row r="11052" spans="2:2">
      <c r="B11052" s="18"/>
    </row>
    <row r="11053" spans="2:2">
      <c r="B11053" s="18"/>
    </row>
    <row r="11054" spans="2:2">
      <c r="B11054" s="18"/>
    </row>
    <row r="11055" spans="2:2">
      <c r="B11055" s="18"/>
    </row>
    <row r="11056" spans="2:2">
      <c r="B11056" s="18"/>
    </row>
    <row r="11057" spans="2:2">
      <c r="B11057" s="18"/>
    </row>
    <row r="11058" spans="2:2">
      <c r="B11058" s="18"/>
    </row>
    <row r="11059" spans="2:2">
      <c r="B11059" s="18"/>
    </row>
    <row r="11060" spans="2:2">
      <c r="B11060" s="18"/>
    </row>
    <row r="11061" spans="2:2">
      <c r="B11061" s="18"/>
    </row>
    <row r="11062" spans="2:2">
      <c r="B11062" s="18"/>
    </row>
    <row r="11063" spans="2:2">
      <c r="B11063" s="18"/>
    </row>
    <row r="11064" spans="2:2">
      <c r="B11064" s="18"/>
    </row>
    <row r="11065" spans="2:2">
      <c r="B11065" s="18"/>
    </row>
    <row r="11066" spans="2:2">
      <c r="B11066" s="18"/>
    </row>
    <row r="11067" spans="2:2">
      <c r="B11067" s="18"/>
    </row>
    <row r="11068" spans="2:2">
      <c r="B11068" s="18"/>
    </row>
    <row r="11069" spans="2:2">
      <c r="B11069" s="18"/>
    </row>
    <row r="11070" spans="2:2">
      <c r="B11070" s="18"/>
    </row>
    <row r="11071" spans="2:2">
      <c r="B11071" s="18"/>
    </row>
    <row r="11072" spans="2:2">
      <c r="B11072" s="18"/>
    </row>
    <row r="11073" spans="2:2">
      <c r="B11073" s="18"/>
    </row>
    <row r="11074" spans="2:2">
      <c r="B11074" s="18"/>
    </row>
    <row r="11075" spans="2:2">
      <c r="B11075" s="18"/>
    </row>
    <row r="11076" spans="2:2">
      <c r="B11076" s="18"/>
    </row>
    <row r="11077" spans="2:2">
      <c r="B11077" s="18"/>
    </row>
    <row r="11078" spans="2:2">
      <c r="B11078" s="18"/>
    </row>
    <row r="11079" spans="2:2">
      <c r="B11079" s="18"/>
    </row>
    <row r="11080" spans="2:2">
      <c r="B11080" s="18"/>
    </row>
    <row r="11081" spans="2:2">
      <c r="B11081" s="18"/>
    </row>
    <row r="11082" spans="2:2">
      <c r="B11082" s="18"/>
    </row>
    <row r="11083" spans="2:2">
      <c r="B11083" s="18"/>
    </row>
    <row r="11084" spans="2:2">
      <c r="B11084" s="18"/>
    </row>
    <row r="11085" spans="2:2">
      <c r="B11085" s="18"/>
    </row>
    <row r="11086" spans="2:2">
      <c r="B11086" s="18"/>
    </row>
    <row r="11087" spans="2:2">
      <c r="B11087" s="18"/>
    </row>
    <row r="11088" spans="2:2">
      <c r="B11088" s="18"/>
    </row>
    <row r="11089" spans="2:2">
      <c r="B11089" s="18"/>
    </row>
    <row r="11090" spans="2:2">
      <c r="B11090" s="18"/>
    </row>
    <row r="11091" spans="2:2">
      <c r="B11091" s="18"/>
    </row>
    <row r="11092" spans="2:2">
      <c r="B11092" s="18"/>
    </row>
    <row r="11093" spans="2:2">
      <c r="B11093" s="18"/>
    </row>
    <row r="11094" spans="2:2">
      <c r="B11094" s="18"/>
    </row>
    <row r="11095" spans="2:2">
      <c r="B11095" s="18"/>
    </row>
    <row r="11096" spans="2:2">
      <c r="B11096" s="18"/>
    </row>
    <row r="11097" spans="2:2">
      <c r="B11097" s="18"/>
    </row>
    <row r="11098" spans="2:2">
      <c r="B11098" s="18"/>
    </row>
    <row r="11099" spans="2:2">
      <c r="B11099" s="18"/>
    </row>
    <row r="11100" spans="2:2">
      <c r="B11100" s="18"/>
    </row>
    <row r="11101" spans="2:2">
      <c r="B11101" s="18"/>
    </row>
    <row r="11102" spans="2:2">
      <c r="B11102" s="18"/>
    </row>
    <row r="11103" spans="2:2">
      <c r="B11103" s="18"/>
    </row>
    <row r="11104" spans="2:2">
      <c r="B11104" s="18"/>
    </row>
    <row r="11105" spans="2:2">
      <c r="B11105" s="18"/>
    </row>
    <row r="11106" spans="2:2">
      <c r="B11106" s="18"/>
    </row>
    <row r="11107" spans="2:2">
      <c r="B11107" s="18"/>
    </row>
    <row r="11108" spans="2:2">
      <c r="B11108" s="18"/>
    </row>
    <row r="11109" spans="2:2">
      <c r="B11109" s="18"/>
    </row>
    <row r="11110" spans="2:2">
      <c r="B11110" s="18"/>
    </row>
    <row r="11111" spans="2:2">
      <c r="B11111" s="18"/>
    </row>
    <row r="11112" spans="2:2">
      <c r="B11112" s="18"/>
    </row>
    <row r="11113" spans="2:2">
      <c r="B11113" s="18"/>
    </row>
    <row r="11114" spans="2:2">
      <c r="B11114" s="18"/>
    </row>
    <row r="11115" spans="2:2">
      <c r="B11115" s="18"/>
    </row>
    <row r="11116" spans="2:2">
      <c r="B11116" s="18"/>
    </row>
    <row r="11117" spans="2:2">
      <c r="B11117" s="18"/>
    </row>
    <row r="11118" spans="2:2">
      <c r="B11118" s="18"/>
    </row>
    <row r="11119" spans="2:2">
      <c r="B11119" s="18"/>
    </row>
    <row r="11120" spans="2:2">
      <c r="B11120" s="18"/>
    </row>
    <row r="11121" spans="2:2">
      <c r="B11121" s="18"/>
    </row>
    <row r="11122" spans="2:2">
      <c r="B11122" s="18"/>
    </row>
    <row r="11123" spans="2:2">
      <c r="B11123" s="18"/>
    </row>
    <row r="11124" spans="2:2">
      <c r="B11124" s="18"/>
    </row>
    <row r="11125" spans="2:2">
      <c r="B11125" s="18"/>
    </row>
    <row r="11126" spans="2:2">
      <c r="B11126" s="18"/>
    </row>
    <row r="11127" spans="2:2">
      <c r="B11127" s="18"/>
    </row>
    <row r="11128" spans="2:2">
      <c r="B11128" s="18"/>
    </row>
    <row r="11129" spans="2:2">
      <c r="B11129" s="18"/>
    </row>
    <row r="11130" spans="2:2">
      <c r="B11130" s="18"/>
    </row>
    <row r="11131" spans="2:2">
      <c r="B11131" s="18"/>
    </row>
    <row r="11132" spans="2:2">
      <c r="B11132" s="18"/>
    </row>
    <row r="11133" spans="2:2">
      <c r="B11133" s="18"/>
    </row>
    <row r="11134" spans="2:2">
      <c r="B11134" s="18"/>
    </row>
    <row r="11135" spans="2:2">
      <c r="B11135" s="18"/>
    </row>
    <row r="11136" spans="2:2">
      <c r="B11136" s="18"/>
    </row>
    <row r="11137" spans="2:2">
      <c r="B11137" s="18"/>
    </row>
    <row r="11138" spans="2:2">
      <c r="B11138" s="18"/>
    </row>
    <row r="11139" spans="2:2">
      <c r="B11139" s="18"/>
    </row>
    <row r="11140" spans="2:2">
      <c r="B11140" s="18"/>
    </row>
    <row r="11141" spans="2:2">
      <c r="B11141" s="18"/>
    </row>
    <row r="11142" spans="2:2">
      <c r="B11142" s="18"/>
    </row>
    <row r="11143" spans="2:2">
      <c r="B11143" s="18"/>
    </row>
    <row r="11144" spans="2:2">
      <c r="B11144" s="18"/>
    </row>
    <row r="11145" spans="2:2">
      <c r="B11145" s="18"/>
    </row>
    <row r="11146" spans="2:2">
      <c r="B11146" s="18"/>
    </row>
    <row r="11147" spans="2:2">
      <c r="B11147" s="18"/>
    </row>
    <row r="11148" spans="2:2">
      <c r="B11148" s="18"/>
    </row>
    <row r="11149" spans="2:2">
      <c r="B11149" s="18"/>
    </row>
    <row r="11150" spans="2:2">
      <c r="B11150" s="18"/>
    </row>
    <row r="11151" spans="2:2">
      <c r="B11151" s="18"/>
    </row>
    <row r="11152" spans="2:2">
      <c r="B11152" s="18"/>
    </row>
    <row r="11153" spans="2:2">
      <c r="B11153" s="18"/>
    </row>
    <row r="11154" spans="2:2">
      <c r="B11154" s="18"/>
    </row>
    <row r="11155" spans="2:2">
      <c r="B11155" s="18"/>
    </row>
    <row r="11156" spans="2:2">
      <c r="B11156" s="18"/>
    </row>
    <row r="11157" spans="2:2">
      <c r="B11157" s="18"/>
    </row>
    <row r="11158" spans="2:2">
      <c r="B11158" s="18"/>
    </row>
    <row r="11159" spans="2:2">
      <c r="B11159" s="18"/>
    </row>
    <row r="11160" spans="2:2">
      <c r="B11160" s="18"/>
    </row>
    <row r="11161" spans="2:2">
      <c r="B11161" s="18"/>
    </row>
    <row r="11162" spans="2:2">
      <c r="B11162" s="18"/>
    </row>
    <row r="11163" spans="2:2">
      <c r="B11163" s="18"/>
    </row>
    <row r="11164" spans="2:2">
      <c r="B11164" s="18"/>
    </row>
    <row r="11165" spans="2:2">
      <c r="B11165" s="18"/>
    </row>
    <row r="11166" spans="2:2">
      <c r="B11166" s="18"/>
    </row>
    <row r="11167" spans="2:2">
      <c r="B11167" s="18"/>
    </row>
    <row r="11168" spans="2:2">
      <c r="B11168" s="18"/>
    </row>
    <row r="11169" spans="2:2">
      <c r="B11169" s="18"/>
    </row>
    <row r="11170" spans="2:2">
      <c r="B11170" s="18"/>
    </row>
    <row r="11171" spans="2:2">
      <c r="B11171" s="18"/>
    </row>
    <row r="11172" spans="2:2">
      <c r="B11172" s="18"/>
    </row>
    <row r="11173" spans="2:2">
      <c r="B11173" s="18"/>
    </row>
    <row r="11174" spans="2:2">
      <c r="B11174" s="18"/>
    </row>
    <row r="11175" spans="2:2">
      <c r="B11175" s="18"/>
    </row>
    <row r="11176" spans="2:2">
      <c r="B11176" s="18"/>
    </row>
    <row r="11177" spans="2:2">
      <c r="B11177" s="18"/>
    </row>
    <row r="11178" spans="2:2">
      <c r="B11178" s="18"/>
    </row>
    <row r="11179" spans="2:2">
      <c r="B11179" s="18"/>
    </row>
    <row r="11180" spans="2:2">
      <c r="B11180" s="18"/>
    </row>
    <row r="11181" spans="2:2">
      <c r="B11181" s="18"/>
    </row>
    <row r="11182" spans="2:2">
      <c r="B11182" s="18"/>
    </row>
    <row r="11183" spans="2:2">
      <c r="B11183" s="18"/>
    </row>
    <row r="11184" spans="2:2">
      <c r="B11184" s="18"/>
    </row>
    <row r="11185" spans="2:2">
      <c r="B11185" s="18"/>
    </row>
    <row r="11186" spans="2:2">
      <c r="B11186" s="18"/>
    </row>
    <row r="11187" spans="2:2">
      <c r="B11187" s="18"/>
    </row>
    <row r="11188" spans="2:2">
      <c r="B11188" s="18"/>
    </row>
    <row r="11189" spans="2:2">
      <c r="B11189" s="18"/>
    </row>
    <row r="11190" spans="2:2">
      <c r="B11190" s="18"/>
    </row>
    <row r="11191" spans="2:2">
      <c r="B11191" s="18"/>
    </row>
    <row r="11192" spans="2:2">
      <c r="B11192" s="18"/>
    </row>
    <row r="11193" spans="2:2">
      <c r="B11193" s="18"/>
    </row>
    <row r="11194" spans="2:2">
      <c r="B11194" s="18"/>
    </row>
    <row r="11195" spans="2:2">
      <c r="B11195" s="18"/>
    </row>
    <row r="11196" spans="2:2">
      <c r="B11196" s="18"/>
    </row>
    <row r="11197" spans="2:2">
      <c r="B11197" s="18"/>
    </row>
    <row r="11198" spans="2:2">
      <c r="B11198" s="18"/>
    </row>
    <row r="11199" spans="2:2">
      <c r="B11199" s="18"/>
    </row>
    <row r="11200" spans="2:2">
      <c r="B11200" s="18"/>
    </row>
    <row r="11201" spans="2:2">
      <c r="B11201" s="18"/>
    </row>
    <row r="11202" spans="2:2">
      <c r="B11202" s="18"/>
    </row>
    <row r="11203" spans="2:2">
      <c r="B11203" s="18"/>
    </row>
    <row r="11204" spans="2:2">
      <c r="B11204" s="18"/>
    </row>
    <row r="11205" spans="2:2">
      <c r="B11205" s="18"/>
    </row>
    <row r="11206" spans="2:2">
      <c r="B11206" s="18"/>
    </row>
    <row r="11207" spans="2:2">
      <c r="B11207" s="18"/>
    </row>
    <row r="11208" spans="2:2">
      <c r="B11208" s="18"/>
    </row>
    <row r="11209" spans="2:2">
      <c r="B11209" s="18"/>
    </row>
    <row r="11210" spans="2:2">
      <c r="B11210" s="18"/>
    </row>
    <row r="11211" spans="2:2">
      <c r="B11211" s="18"/>
    </row>
    <row r="11212" spans="2:2">
      <c r="B11212" s="18"/>
    </row>
    <row r="11213" spans="2:2">
      <c r="B11213" s="18"/>
    </row>
    <row r="11214" spans="2:2">
      <c r="B11214" s="18"/>
    </row>
    <row r="11215" spans="2:2">
      <c r="B11215" s="18"/>
    </row>
    <row r="11216" spans="2:2">
      <c r="B11216" s="18"/>
    </row>
    <row r="11217" spans="2:2">
      <c r="B11217" s="18"/>
    </row>
    <row r="11218" spans="2:2">
      <c r="B11218" s="18"/>
    </row>
    <row r="11219" spans="2:2">
      <c r="B11219" s="18"/>
    </row>
    <row r="11220" spans="2:2">
      <c r="B11220" s="18"/>
    </row>
    <row r="11221" spans="2:2">
      <c r="B11221" s="18"/>
    </row>
    <row r="11222" spans="2:2">
      <c r="B11222" s="18"/>
    </row>
    <row r="11223" spans="2:2">
      <c r="B11223" s="18"/>
    </row>
    <row r="11224" spans="2:2">
      <c r="B11224" s="18"/>
    </row>
    <row r="11225" spans="2:2">
      <c r="B11225" s="18"/>
    </row>
    <row r="11226" spans="2:2">
      <c r="B11226" s="18"/>
    </row>
    <row r="11227" spans="2:2">
      <c r="B11227" s="18"/>
    </row>
    <row r="11228" spans="2:2">
      <c r="B11228" s="18"/>
    </row>
    <row r="11229" spans="2:2">
      <c r="B11229" s="18"/>
    </row>
    <row r="11230" spans="2:2">
      <c r="B11230" s="18"/>
    </row>
    <row r="11231" spans="2:2">
      <c r="B11231" s="18"/>
    </row>
    <row r="11232" spans="2:2">
      <c r="B11232" s="18"/>
    </row>
    <row r="11233" spans="2:2">
      <c r="B11233" s="18"/>
    </row>
    <row r="11234" spans="2:2">
      <c r="B11234" s="18"/>
    </row>
    <row r="11235" spans="2:2">
      <c r="B11235" s="18"/>
    </row>
    <row r="11236" spans="2:2">
      <c r="B11236" s="18"/>
    </row>
    <row r="11237" spans="2:2">
      <c r="B11237" s="18"/>
    </row>
    <row r="11238" spans="2:2">
      <c r="B11238" s="18"/>
    </row>
    <row r="11239" spans="2:2">
      <c r="B11239" s="18"/>
    </row>
    <row r="11240" spans="2:2">
      <c r="B11240" s="18"/>
    </row>
    <row r="11241" spans="2:2">
      <c r="B11241" s="18"/>
    </row>
    <row r="11242" spans="2:2">
      <c r="B11242" s="18"/>
    </row>
    <row r="11243" spans="2:2">
      <c r="B11243" s="18"/>
    </row>
    <row r="11244" spans="2:2">
      <c r="B11244" s="18"/>
    </row>
    <row r="11245" spans="2:2">
      <c r="B11245" s="18"/>
    </row>
    <row r="11246" spans="2:2">
      <c r="B11246" s="18"/>
    </row>
    <row r="11247" spans="2:2">
      <c r="B11247" s="18"/>
    </row>
    <row r="11248" spans="2:2">
      <c r="B11248" s="18"/>
    </row>
    <row r="11249" spans="2:2">
      <c r="B11249" s="18"/>
    </row>
    <row r="11250" spans="2:2">
      <c r="B11250" s="18"/>
    </row>
    <row r="11251" spans="2:2">
      <c r="B11251" s="18"/>
    </row>
    <row r="11252" spans="2:2">
      <c r="B11252" s="18"/>
    </row>
    <row r="11253" spans="2:2">
      <c r="B11253" s="18"/>
    </row>
    <row r="11254" spans="2:2">
      <c r="B11254" s="18"/>
    </row>
    <row r="11255" spans="2:2">
      <c r="B11255" s="18"/>
    </row>
    <row r="11256" spans="2:2">
      <c r="B11256" s="18"/>
    </row>
    <row r="11257" spans="2:2">
      <c r="B11257" s="18"/>
    </row>
    <row r="11258" spans="2:2">
      <c r="B11258" s="18"/>
    </row>
    <row r="11259" spans="2:2">
      <c r="B11259" s="18"/>
    </row>
    <row r="11260" spans="2:2">
      <c r="B11260" s="18"/>
    </row>
    <row r="11261" spans="2:2">
      <c r="B11261" s="18"/>
    </row>
    <row r="11262" spans="2:2">
      <c r="B11262" s="18"/>
    </row>
    <row r="11263" spans="2:2">
      <c r="B11263" s="18"/>
    </row>
    <row r="11264" spans="2:2">
      <c r="B11264" s="18"/>
    </row>
    <row r="11265" spans="2:2">
      <c r="B11265" s="18"/>
    </row>
    <row r="11266" spans="2:2">
      <c r="B11266" s="18"/>
    </row>
    <row r="11267" spans="2:2">
      <c r="B11267" s="18"/>
    </row>
    <row r="11268" spans="2:2">
      <c r="B11268" s="18"/>
    </row>
    <row r="11269" spans="2:2">
      <c r="B11269" s="18"/>
    </row>
    <row r="11270" spans="2:2">
      <c r="B11270" s="18"/>
    </row>
    <row r="11271" spans="2:2">
      <c r="B11271" s="18"/>
    </row>
    <row r="11272" spans="2:2">
      <c r="B11272" s="18"/>
    </row>
    <row r="11273" spans="2:2">
      <c r="B11273" s="18"/>
    </row>
    <row r="11274" spans="2:2">
      <c r="B11274" s="18"/>
    </row>
    <row r="11275" spans="2:2">
      <c r="B11275" s="18"/>
    </row>
    <row r="11276" spans="2:2">
      <c r="B11276" s="18"/>
    </row>
    <row r="11277" spans="2:2">
      <c r="B11277" s="18"/>
    </row>
    <row r="11278" spans="2:2">
      <c r="B11278" s="18"/>
    </row>
    <row r="11279" spans="2:2">
      <c r="B11279" s="18"/>
    </row>
    <row r="11280" spans="2:2">
      <c r="B11280" s="18"/>
    </row>
    <row r="11281" spans="2:2">
      <c r="B11281" s="18"/>
    </row>
    <row r="11282" spans="2:2">
      <c r="B11282" s="18"/>
    </row>
    <row r="11283" spans="2:2">
      <c r="B11283" s="18"/>
    </row>
    <row r="11284" spans="2:2">
      <c r="B11284" s="18"/>
    </row>
    <row r="11285" spans="2:2">
      <c r="B11285" s="18"/>
    </row>
    <row r="11286" spans="2:2">
      <c r="B11286" s="18"/>
    </row>
    <row r="11287" spans="2:2">
      <c r="B11287" s="18"/>
    </row>
    <row r="11288" spans="2:2">
      <c r="B11288" s="18"/>
    </row>
    <row r="11289" spans="2:2">
      <c r="B11289" s="18"/>
    </row>
    <row r="11290" spans="2:2">
      <c r="B11290" s="18"/>
    </row>
    <row r="11291" spans="2:2">
      <c r="B11291" s="18"/>
    </row>
    <row r="11292" spans="2:2">
      <c r="B11292" s="18"/>
    </row>
    <row r="11293" spans="2:2">
      <c r="B11293" s="18"/>
    </row>
    <row r="11294" spans="2:2">
      <c r="B11294" s="18"/>
    </row>
    <row r="11295" spans="2:2">
      <c r="B11295" s="18"/>
    </row>
    <row r="11296" spans="2:2">
      <c r="B11296" s="18"/>
    </row>
    <row r="11297" spans="2:2">
      <c r="B11297" s="18"/>
    </row>
    <row r="11298" spans="2:2">
      <c r="B11298" s="18"/>
    </row>
    <row r="11299" spans="2:2">
      <c r="B11299" s="18"/>
    </row>
    <row r="11300" spans="2:2">
      <c r="B11300" s="18"/>
    </row>
    <row r="11301" spans="2:2">
      <c r="B11301" s="18"/>
    </row>
    <row r="11302" spans="2:2">
      <c r="B11302" s="18"/>
    </row>
    <row r="11303" spans="2:2">
      <c r="B11303" s="18"/>
    </row>
    <row r="11304" spans="2:2">
      <c r="B11304" s="18"/>
    </row>
    <row r="11305" spans="2:2">
      <c r="B11305" s="18"/>
    </row>
    <row r="11306" spans="2:2">
      <c r="B11306" s="18"/>
    </row>
    <row r="11307" spans="2:2">
      <c r="B11307" s="18"/>
    </row>
    <row r="11308" spans="2:2">
      <c r="B11308" s="18"/>
    </row>
    <row r="11309" spans="2:2">
      <c r="B11309" s="18"/>
    </row>
    <row r="11310" spans="2:2">
      <c r="B11310" s="18"/>
    </row>
    <row r="11311" spans="2:2">
      <c r="B11311" s="18"/>
    </row>
    <row r="11312" spans="2:2">
      <c r="B11312" s="18"/>
    </row>
    <row r="11313" spans="2:2">
      <c r="B11313" s="18"/>
    </row>
    <row r="11314" spans="2:2">
      <c r="B11314" s="18"/>
    </row>
    <row r="11315" spans="2:2">
      <c r="B11315" s="18"/>
    </row>
    <row r="11316" spans="2:2">
      <c r="B11316" s="18"/>
    </row>
    <row r="11317" spans="2:2">
      <c r="B11317" s="18"/>
    </row>
    <row r="11318" spans="2:2">
      <c r="B11318" s="18"/>
    </row>
    <row r="11319" spans="2:2">
      <c r="B11319" s="18"/>
    </row>
    <row r="11320" spans="2:2">
      <c r="B11320" s="18"/>
    </row>
    <row r="11321" spans="2:2">
      <c r="B11321" s="18"/>
    </row>
    <row r="11322" spans="2:2">
      <c r="B11322" s="18"/>
    </row>
    <row r="11323" spans="2:2">
      <c r="B11323" s="18"/>
    </row>
    <row r="11324" spans="2:2">
      <c r="B11324" s="18"/>
    </row>
    <row r="11325" spans="2:2">
      <c r="B11325" s="18"/>
    </row>
    <row r="11326" spans="2:2">
      <c r="B11326" s="18"/>
    </row>
    <row r="11327" spans="2:2">
      <c r="B11327" s="18"/>
    </row>
    <row r="11328" spans="2:2">
      <c r="B11328" s="18"/>
    </row>
    <row r="11329" spans="2:2">
      <c r="B11329" s="18"/>
    </row>
    <row r="11330" spans="2:2">
      <c r="B11330" s="18"/>
    </row>
    <row r="11331" spans="2:2">
      <c r="B11331" s="18"/>
    </row>
    <row r="11332" spans="2:2">
      <c r="B11332" s="18"/>
    </row>
    <row r="11333" spans="2:2">
      <c r="B11333" s="18"/>
    </row>
    <row r="11334" spans="2:2">
      <c r="B11334" s="18"/>
    </row>
    <row r="11335" spans="2:2">
      <c r="B11335" s="18"/>
    </row>
    <row r="11336" spans="2:2">
      <c r="B11336" s="18"/>
    </row>
    <row r="11337" spans="2:2">
      <c r="B11337" s="18"/>
    </row>
    <row r="11338" spans="2:2">
      <c r="B11338" s="18"/>
    </row>
    <row r="11339" spans="2:2">
      <c r="B11339" s="18"/>
    </row>
    <row r="11340" spans="2:2">
      <c r="B11340" s="18"/>
    </row>
    <row r="11341" spans="2:2">
      <c r="B11341" s="18"/>
    </row>
    <row r="11342" spans="2:2">
      <c r="B11342" s="18"/>
    </row>
    <row r="11343" spans="2:2">
      <c r="B11343" s="18"/>
    </row>
    <row r="11344" spans="2:2">
      <c r="B11344" s="18"/>
    </row>
    <row r="11345" spans="2:2">
      <c r="B11345" s="18"/>
    </row>
    <row r="11346" spans="2:2">
      <c r="B11346" s="18"/>
    </row>
    <row r="11347" spans="2:2">
      <c r="B11347" s="18"/>
    </row>
    <row r="11348" spans="2:2">
      <c r="B11348" s="18"/>
    </row>
    <row r="11349" spans="2:2">
      <c r="B11349" s="18"/>
    </row>
    <row r="11350" spans="2:2">
      <c r="B11350" s="18"/>
    </row>
    <row r="11351" spans="2:2">
      <c r="B11351" s="18"/>
    </row>
    <row r="11352" spans="2:2">
      <c r="B11352" s="18"/>
    </row>
    <row r="11353" spans="2:2">
      <c r="B11353" s="18"/>
    </row>
    <row r="11354" spans="2:2">
      <c r="B11354" s="18"/>
    </row>
    <row r="11355" spans="2:2">
      <c r="B11355" s="18"/>
    </row>
    <row r="11356" spans="2:2">
      <c r="B11356" s="18"/>
    </row>
    <row r="11357" spans="2:2">
      <c r="B11357" s="18"/>
    </row>
    <row r="11358" spans="2:2">
      <c r="B11358" s="18"/>
    </row>
    <row r="11359" spans="2:2">
      <c r="B11359" s="18"/>
    </row>
    <row r="11360" spans="2:2">
      <c r="B11360" s="18"/>
    </row>
    <row r="11361" spans="2:2">
      <c r="B11361" s="18"/>
    </row>
    <row r="11362" spans="2:2">
      <c r="B11362" s="18"/>
    </row>
    <row r="11363" spans="2:2">
      <c r="B11363" s="18"/>
    </row>
    <row r="11364" spans="2:2">
      <c r="B11364" s="18"/>
    </row>
    <row r="11365" spans="2:2">
      <c r="B11365" s="18"/>
    </row>
    <row r="11366" spans="2:2">
      <c r="B11366" s="18"/>
    </row>
    <row r="11367" spans="2:2">
      <c r="B11367" s="18"/>
    </row>
    <row r="11368" spans="2:2">
      <c r="B11368" s="18"/>
    </row>
    <row r="11369" spans="2:2">
      <c r="B11369" s="18"/>
    </row>
    <row r="11370" spans="2:2">
      <c r="B11370" s="18"/>
    </row>
    <row r="11371" spans="2:2">
      <c r="B11371" s="18"/>
    </row>
    <row r="11372" spans="2:2">
      <c r="B11372" s="18"/>
    </row>
    <row r="11373" spans="2:2">
      <c r="B11373" s="18"/>
    </row>
    <row r="11374" spans="2:2">
      <c r="B11374" s="18"/>
    </row>
    <row r="11375" spans="2:2">
      <c r="B11375" s="18"/>
    </row>
    <row r="11376" spans="2:2">
      <c r="B11376" s="18"/>
    </row>
    <row r="11377" spans="2:2">
      <c r="B11377" s="18"/>
    </row>
    <row r="11378" spans="2:2">
      <c r="B11378" s="18"/>
    </row>
    <row r="11379" spans="2:2">
      <c r="B11379" s="18"/>
    </row>
    <row r="11380" spans="2:2">
      <c r="B11380" s="18"/>
    </row>
    <row r="11381" spans="2:2">
      <c r="B11381" s="18"/>
    </row>
    <row r="11382" spans="2:2">
      <c r="B11382" s="18"/>
    </row>
    <row r="11383" spans="2:2">
      <c r="B11383" s="18"/>
    </row>
    <row r="11384" spans="2:2">
      <c r="B11384" s="18"/>
    </row>
    <row r="11385" spans="2:2">
      <c r="B11385" s="18"/>
    </row>
    <row r="11386" spans="2:2">
      <c r="B11386" s="18"/>
    </row>
    <row r="11387" spans="2:2">
      <c r="B11387" s="18"/>
    </row>
    <row r="11388" spans="2:2">
      <c r="B11388" s="18"/>
    </row>
    <row r="11389" spans="2:2">
      <c r="B11389" s="18"/>
    </row>
    <row r="11390" spans="2:2">
      <c r="B11390" s="18"/>
    </row>
    <row r="11391" spans="2:2">
      <c r="B11391" s="18"/>
    </row>
    <row r="11392" spans="2:2">
      <c r="B11392" s="18"/>
    </row>
    <row r="11393" spans="2:2">
      <c r="B11393" s="18"/>
    </row>
    <row r="11394" spans="2:2">
      <c r="B11394" s="18"/>
    </row>
    <row r="11395" spans="2:2">
      <c r="B11395" s="18"/>
    </row>
    <row r="11396" spans="2:2">
      <c r="B11396" s="18"/>
    </row>
    <row r="11397" spans="2:2">
      <c r="B11397" s="18"/>
    </row>
    <row r="11398" spans="2:2">
      <c r="B11398" s="18"/>
    </row>
    <row r="11399" spans="2:2">
      <c r="B11399" s="18"/>
    </row>
    <row r="11400" spans="2:2">
      <c r="B11400" s="18"/>
    </row>
    <row r="11401" spans="2:2">
      <c r="B11401" s="18"/>
    </row>
    <row r="11402" spans="2:2">
      <c r="B11402" s="18"/>
    </row>
    <row r="11403" spans="2:2">
      <c r="B11403" s="18"/>
    </row>
    <row r="11404" spans="2:2">
      <c r="B11404" s="18"/>
    </row>
    <row r="11405" spans="2:2">
      <c r="B11405" s="18"/>
    </row>
    <row r="11406" spans="2:2">
      <c r="B11406" s="18"/>
    </row>
    <row r="11407" spans="2:2">
      <c r="B11407" s="18"/>
    </row>
    <row r="11408" spans="2:2">
      <c r="B11408" s="18"/>
    </row>
    <row r="11409" spans="2:2">
      <c r="B11409" s="18"/>
    </row>
    <row r="11410" spans="2:2">
      <c r="B11410" s="18"/>
    </row>
    <row r="11411" spans="2:2">
      <c r="B11411" s="18"/>
    </row>
    <row r="11412" spans="2:2">
      <c r="B11412" s="18"/>
    </row>
    <row r="11413" spans="2:2">
      <c r="B11413" s="18"/>
    </row>
    <row r="11414" spans="2:2">
      <c r="B11414" s="18"/>
    </row>
    <row r="11415" spans="2:2">
      <c r="B11415" s="18"/>
    </row>
    <row r="11416" spans="2:2">
      <c r="B11416" s="18"/>
    </row>
    <row r="11417" spans="2:2">
      <c r="B11417" s="18"/>
    </row>
    <row r="11418" spans="2:2">
      <c r="B11418" s="18"/>
    </row>
    <row r="11419" spans="2:2">
      <c r="B11419" s="18"/>
    </row>
    <row r="11420" spans="2:2">
      <c r="B11420" s="18"/>
    </row>
    <row r="11421" spans="2:2">
      <c r="B11421" s="18"/>
    </row>
    <row r="11422" spans="2:2">
      <c r="B11422" s="18"/>
    </row>
    <row r="11423" spans="2:2">
      <c r="B11423" s="18"/>
    </row>
    <row r="11424" spans="2:2">
      <c r="B11424" s="18"/>
    </row>
    <row r="11425" spans="2:2">
      <c r="B11425" s="18"/>
    </row>
    <row r="11426" spans="2:2">
      <c r="B11426" s="18"/>
    </row>
    <row r="11427" spans="2:2">
      <c r="B11427" s="18"/>
    </row>
    <row r="11428" spans="2:2">
      <c r="B11428" s="18"/>
    </row>
    <row r="11429" spans="2:2">
      <c r="B11429" s="18"/>
    </row>
    <row r="11430" spans="2:2">
      <c r="B11430" s="18"/>
    </row>
    <row r="11431" spans="2:2">
      <c r="B11431" s="18"/>
    </row>
    <row r="11432" spans="2:2">
      <c r="B11432" s="18"/>
    </row>
    <row r="11433" spans="2:2">
      <c r="B11433" s="18"/>
    </row>
    <row r="11434" spans="2:2">
      <c r="B11434" s="18"/>
    </row>
    <row r="11435" spans="2:2">
      <c r="B11435" s="18"/>
    </row>
    <row r="11436" spans="2:2">
      <c r="B11436" s="18"/>
    </row>
    <row r="11437" spans="2:2">
      <c r="B11437" s="18"/>
    </row>
    <row r="11438" spans="2:2">
      <c r="B11438" s="18"/>
    </row>
    <row r="11439" spans="2:2">
      <c r="B11439" s="18"/>
    </row>
    <row r="11440" spans="2:2">
      <c r="B11440" s="18"/>
    </row>
    <row r="11441" spans="2:2">
      <c r="B11441" s="18"/>
    </row>
    <row r="11442" spans="2:2">
      <c r="B11442" s="18"/>
    </row>
    <row r="11443" spans="2:2">
      <c r="B11443" s="18"/>
    </row>
    <row r="11444" spans="2:2">
      <c r="B11444" s="18"/>
    </row>
    <row r="11445" spans="2:2">
      <c r="B11445" s="18"/>
    </row>
    <row r="11446" spans="2:2">
      <c r="B11446" s="18"/>
    </row>
    <row r="11447" spans="2:2">
      <c r="B11447" s="18"/>
    </row>
    <row r="11448" spans="2:2">
      <c r="B11448" s="18"/>
    </row>
    <row r="11449" spans="2:2">
      <c r="B11449" s="18"/>
    </row>
    <row r="11450" spans="2:2">
      <c r="B11450" s="18"/>
    </row>
    <row r="11451" spans="2:2">
      <c r="B11451" s="18"/>
    </row>
    <row r="11452" spans="2:2">
      <c r="B11452" s="18"/>
    </row>
    <row r="11453" spans="2:2">
      <c r="B11453" s="18"/>
    </row>
    <row r="11454" spans="2:2">
      <c r="B11454" s="18"/>
    </row>
    <row r="11455" spans="2:2">
      <c r="B11455" s="18"/>
    </row>
    <row r="11456" spans="2:2">
      <c r="B11456" s="18"/>
    </row>
    <row r="11457" spans="2:2">
      <c r="B11457" s="18"/>
    </row>
    <row r="11458" spans="2:2">
      <c r="B11458" s="18"/>
    </row>
    <row r="11459" spans="2:2">
      <c r="B11459" s="18"/>
    </row>
    <row r="11460" spans="2:2">
      <c r="B11460" s="18"/>
    </row>
    <row r="11461" spans="2:2">
      <c r="B11461" s="18"/>
    </row>
    <row r="11462" spans="2:2">
      <c r="B11462" s="18"/>
    </row>
    <row r="11463" spans="2:2">
      <c r="B11463" s="18"/>
    </row>
    <row r="11464" spans="2:2">
      <c r="B11464" s="18"/>
    </row>
    <row r="11465" spans="2:2">
      <c r="B11465" s="18"/>
    </row>
    <row r="11466" spans="2:2">
      <c r="B11466" s="18"/>
    </row>
    <row r="11467" spans="2:2">
      <c r="B11467" s="18"/>
    </row>
    <row r="11468" spans="2:2">
      <c r="B11468" s="18"/>
    </row>
    <row r="11469" spans="2:2">
      <c r="B11469" s="18"/>
    </row>
    <row r="11470" spans="2:2">
      <c r="B11470" s="18"/>
    </row>
    <row r="11471" spans="2:2">
      <c r="B11471" s="18"/>
    </row>
    <row r="11472" spans="2:2">
      <c r="B11472" s="18"/>
    </row>
    <row r="11473" spans="2:2">
      <c r="B11473" s="18"/>
    </row>
    <row r="11474" spans="2:2">
      <c r="B11474" s="18"/>
    </row>
    <row r="11475" spans="2:2">
      <c r="B11475" s="18"/>
    </row>
    <row r="11476" spans="2:2">
      <c r="B11476" s="18"/>
    </row>
    <row r="11477" spans="2:2">
      <c r="B11477" s="18"/>
    </row>
    <row r="11478" spans="2:2">
      <c r="B11478" s="18"/>
    </row>
    <row r="11479" spans="2:2">
      <c r="B11479" s="18"/>
    </row>
    <row r="11480" spans="2:2">
      <c r="B11480" s="18"/>
    </row>
    <row r="11481" spans="2:2">
      <c r="B11481" s="18"/>
    </row>
    <row r="11482" spans="2:2">
      <c r="B11482" s="18"/>
    </row>
    <row r="11483" spans="2:2">
      <c r="B11483" s="18"/>
    </row>
    <row r="11484" spans="2:2">
      <c r="B11484" s="18"/>
    </row>
    <row r="11485" spans="2:2">
      <c r="B11485" s="18"/>
    </row>
    <row r="11486" spans="2:2">
      <c r="B11486" s="18"/>
    </row>
    <row r="11487" spans="2:2">
      <c r="B11487" s="18"/>
    </row>
    <row r="11488" spans="2:2">
      <c r="B11488" s="18"/>
    </row>
    <row r="11489" spans="2:2">
      <c r="B11489" s="18"/>
    </row>
    <row r="11490" spans="2:2">
      <c r="B11490" s="18"/>
    </row>
    <row r="11491" spans="2:2">
      <c r="B11491" s="18"/>
    </row>
    <row r="11492" spans="2:2">
      <c r="B11492" s="18"/>
    </row>
    <row r="11493" spans="2:2">
      <c r="B11493" s="18"/>
    </row>
    <row r="11494" spans="2:2">
      <c r="B11494" s="18"/>
    </row>
    <row r="11495" spans="2:2">
      <c r="B11495" s="18"/>
    </row>
    <row r="11496" spans="2:2">
      <c r="B11496" s="18"/>
    </row>
    <row r="11497" spans="2:2">
      <c r="B11497" s="18"/>
    </row>
    <row r="11498" spans="2:2">
      <c r="B11498" s="18"/>
    </row>
    <row r="11499" spans="2:2">
      <c r="B11499" s="18"/>
    </row>
    <row r="11500" spans="2:2">
      <c r="B11500" s="18"/>
    </row>
    <row r="11501" spans="2:2">
      <c r="B11501" s="18"/>
    </row>
    <row r="11502" spans="2:2">
      <c r="B11502" s="18"/>
    </row>
    <row r="11503" spans="2:2">
      <c r="B11503" s="18"/>
    </row>
    <row r="11504" spans="2:2">
      <c r="B11504" s="18"/>
    </row>
    <row r="11505" spans="2:2">
      <c r="B11505" s="18"/>
    </row>
    <row r="11506" spans="2:2">
      <c r="B11506" s="18"/>
    </row>
    <row r="11507" spans="2:2">
      <c r="B11507" s="18"/>
    </row>
    <row r="11508" spans="2:2">
      <c r="B11508" s="18"/>
    </row>
    <row r="11509" spans="2:2">
      <c r="B11509" s="18"/>
    </row>
    <row r="11510" spans="2:2">
      <c r="B11510" s="18"/>
    </row>
    <row r="11511" spans="2:2">
      <c r="B11511" s="18"/>
    </row>
    <row r="11512" spans="2:2">
      <c r="B11512" s="18"/>
    </row>
    <row r="11513" spans="2:2">
      <c r="B11513" s="18"/>
    </row>
    <row r="11514" spans="2:2">
      <c r="B11514" s="18"/>
    </row>
    <row r="11515" spans="2:2">
      <c r="B11515" s="18"/>
    </row>
    <row r="11516" spans="2:2">
      <c r="B11516" s="18"/>
    </row>
    <row r="11517" spans="2:2">
      <c r="B11517" s="18"/>
    </row>
    <row r="11518" spans="2:2">
      <c r="B11518" s="18"/>
    </row>
    <row r="11519" spans="2:2">
      <c r="B11519" s="18"/>
    </row>
    <row r="11520" spans="2:2">
      <c r="B11520" s="18"/>
    </row>
    <row r="11521" spans="2:2">
      <c r="B11521" s="18"/>
    </row>
    <row r="11522" spans="2:2">
      <c r="B11522" s="18"/>
    </row>
    <row r="11523" spans="2:2">
      <c r="B11523" s="18"/>
    </row>
    <row r="11524" spans="2:2">
      <c r="B11524" s="18"/>
    </row>
    <row r="11525" spans="2:2">
      <c r="B11525" s="18"/>
    </row>
    <row r="11526" spans="2:2">
      <c r="B11526" s="18"/>
    </row>
    <row r="11527" spans="2:2">
      <c r="B11527" s="18"/>
    </row>
    <row r="11528" spans="2:2">
      <c r="B11528" s="18"/>
    </row>
    <row r="11529" spans="2:2">
      <c r="B11529" s="18"/>
    </row>
    <row r="11530" spans="2:2">
      <c r="B11530" s="18"/>
    </row>
    <row r="11531" spans="2:2">
      <c r="B11531" s="18"/>
    </row>
    <row r="11532" spans="2:2">
      <c r="B11532" s="18"/>
    </row>
    <row r="11533" spans="2:2">
      <c r="B11533" s="18"/>
    </row>
    <row r="11534" spans="2:2">
      <c r="B11534" s="18"/>
    </row>
    <row r="11535" spans="2:2">
      <c r="B11535" s="18"/>
    </row>
    <row r="11536" spans="2:2">
      <c r="B11536" s="18"/>
    </row>
    <row r="11537" spans="2:2">
      <c r="B11537" s="18"/>
    </row>
    <row r="11538" spans="2:2">
      <c r="B11538" s="18"/>
    </row>
    <row r="11539" spans="2:2">
      <c r="B11539" s="18"/>
    </row>
    <row r="11540" spans="2:2">
      <c r="B11540" s="18"/>
    </row>
    <row r="11541" spans="2:2">
      <c r="B11541" s="18"/>
    </row>
    <row r="11542" spans="2:2">
      <c r="B11542" s="18"/>
    </row>
    <row r="11543" spans="2:2">
      <c r="B11543" s="18"/>
    </row>
    <row r="11544" spans="2:2">
      <c r="B11544" s="18"/>
    </row>
    <row r="11545" spans="2:2">
      <c r="B11545" s="18"/>
    </row>
    <row r="11546" spans="2:2">
      <c r="B11546" s="18"/>
    </row>
    <row r="11547" spans="2:2">
      <c r="B11547" s="18"/>
    </row>
    <row r="11548" spans="2:2">
      <c r="B11548" s="18"/>
    </row>
    <row r="11549" spans="2:2">
      <c r="B11549" s="18"/>
    </row>
    <row r="11550" spans="2:2">
      <c r="B11550" s="18"/>
    </row>
    <row r="11551" spans="2:2">
      <c r="B11551" s="18"/>
    </row>
    <row r="11552" spans="2:2">
      <c r="B11552" s="18"/>
    </row>
    <row r="11553" spans="2:2">
      <c r="B11553" s="18"/>
    </row>
    <row r="11554" spans="2:2">
      <c r="B11554" s="18"/>
    </row>
    <row r="11555" spans="2:2">
      <c r="B11555" s="18"/>
    </row>
    <row r="11556" spans="2:2">
      <c r="B11556" s="18"/>
    </row>
    <row r="11557" spans="2:2">
      <c r="B11557" s="18"/>
    </row>
    <row r="11558" spans="2:2">
      <c r="B11558" s="18"/>
    </row>
    <row r="11559" spans="2:2">
      <c r="B11559" s="18"/>
    </row>
    <row r="11560" spans="2:2">
      <c r="B11560" s="18"/>
    </row>
    <row r="11561" spans="2:2">
      <c r="B11561" s="18"/>
    </row>
    <row r="11562" spans="2:2">
      <c r="B11562" s="18"/>
    </row>
    <row r="11563" spans="2:2">
      <c r="B11563" s="18"/>
    </row>
    <row r="11564" spans="2:2">
      <c r="B11564" s="18"/>
    </row>
    <row r="11565" spans="2:2">
      <c r="B11565" s="18"/>
    </row>
    <row r="11566" spans="2:2">
      <c r="B11566" s="18"/>
    </row>
    <row r="11567" spans="2:2">
      <c r="B11567" s="18"/>
    </row>
    <row r="11568" spans="2:2">
      <c r="B11568" s="18"/>
    </row>
    <row r="11569" spans="2:2">
      <c r="B11569" s="18"/>
    </row>
    <row r="11570" spans="2:2">
      <c r="B11570" s="18"/>
    </row>
    <row r="11571" spans="2:2">
      <c r="B11571" s="18"/>
    </row>
    <row r="11572" spans="2:2">
      <c r="B11572" s="18"/>
    </row>
    <row r="11573" spans="2:2">
      <c r="B11573" s="18"/>
    </row>
    <row r="11574" spans="2:2">
      <c r="B11574" s="18"/>
    </row>
    <row r="11575" spans="2:2">
      <c r="B11575" s="18"/>
    </row>
    <row r="11576" spans="2:2">
      <c r="B11576" s="18"/>
    </row>
    <row r="11577" spans="2:2">
      <c r="B11577" s="18"/>
    </row>
    <row r="11578" spans="2:2">
      <c r="B11578" s="18"/>
    </row>
    <row r="11579" spans="2:2">
      <c r="B11579" s="18"/>
    </row>
    <row r="11580" spans="2:2">
      <c r="B11580" s="18"/>
    </row>
    <row r="11581" spans="2:2">
      <c r="B11581" s="18"/>
    </row>
    <row r="11582" spans="2:2">
      <c r="B11582" s="18"/>
    </row>
    <row r="11583" spans="2:2">
      <c r="B11583" s="18"/>
    </row>
    <row r="11584" spans="2:2">
      <c r="B11584" s="18"/>
    </row>
    <row r="11585" spans="2:2">
      <c r="B11585" s="18"/>
    </row>
    <row r="11586" spans="2:2">
      <c r="B11586" s="18"/>
    </row>
    <row r="11587" spans="2:2">
      <c r="B11587" s="18"/>
    </row>
    <row r="11588" spans="2:2">
      <c r="B11588" s="18"/>
    </row>
    <row r="11589" spans="2:2">
      <c r="B11589" s="18"/>
    </row>
    <row r="11590" spans="2:2">
      <c r="B11590" s="18"/>
    </row>
    <row r="11591" spans="2:2">
      <c r="B11591" s="18"/>
    </row>
    <row r="11592" spans="2:2">
      <c r="B11592" s="18"/>
    </row>
    <row r="11593" spans="2:2">
      <c r="B11593" s="18"/>
    </row>
    <row r="11594" spans="2:2">
      <c r="B11594" s="18"/>
    </row>
    <row r="11595" spans="2:2">
      <c r="B11595" s="18"/>
    </row>
    <row r="11596" spans="2:2">
      <c r="B11596" s="18"/>
    </row>
    <row r="11597" spans="2:2">
      <c r="B11597" s="18"/>
    </row>
    <row r="11598" spans="2:2">
      <c r="B11598" s="18"/>
    </row>
    <row r="11599" spans="2:2">
      <c r="B11599" s="18"/>
    </row>
    <row r="11600" spans="2:2">
      <c r="B11600" s="18"/>
    </row>
    <row r="11601" spans="2:2">
      <c r="B11601" s="18"/>
    </row>
    <row r="11602" spans="2:2">
      <c r="B11602" s="18"/>
    </row>
    <row r="11603" spans="2:2">
      <c r="B11603" s="18"/>
    </row>
    <row r="11604" spans="2:2">
      <c r="B11604" s="18"/>
    </row>
    <row r="11605" spans="2:2">
      <c r="B11605" s="18"/>
    </row>
    <row r="11606" spans="2:2">
      <c r="B11606" s="18"/>
    </row>
    <row r="11607" spans="2:2">
      <c r="B11607" s="18"/>
    </row>
    <row r="11608" spans="2:2">
      <c r="B11608" s="18"/>
    </row>
    <row r="11609" spans="2:2">
      <c r="B11609" s="18"/>
    </row>
    <row r="11610" spans="2:2">
      <c r="B11610" s="18"/>
    </row>
    <row r="11611" spans="2:2">
      <c r="B11611" s="18"/>
    </row>
    <row r="11612" spans="2:2">
      <c r="B11612" s="18"/>
    </row>
    <row r="11613" spans="2:2">
      <c r="B11613" s="18"/>
    </row>
    <row r="11614" spans="2:2">
      <c r="B11614" s="18"/>
    </row>
    <row r="11615" spans="2:2">
      <c r="B11615" s="18"/>
    </row>
    <row r="11616" spans="2:2">
      <c r="B11616" s="18"/>
    </row>
    <row r="11617" spans="2:2">
      <c r="B11617" s="18"/>
    </row>
    <row r="11618" spans="2:2">
      <c r="B11618" s="18"/>
    </row>
    <row r="11619" spans="2:2">
      <c r="B11619" s="18"/>
    </row>
    <row r="11620" spans="2:2">
      <c r="B11620" s="18"/>
    </row>
    <row r="11621" spans="2:2">
      <c r="B11621" s="18"/>
    </row>
    <row r="11622" spans="2:2">
      <c r="B11622" s="18"/>
    </row>
    <row r="11623" spans="2:2">
      <c r="B11623" s="18"/>
    </row>
    <row r="11624" spans="2:2">
      <c r="B11624" s="18"/>
    </row>
    <row r="11625" spans="2:2">
      <c r="B11625" s="18"/>
    </row>
    <row r="11626" spans="2:2">
      <c r="B11626" s="18"/>
    </row>
    <row r="11627" spans="2:2">
      <c r="B11627" s="18"/>
    </row>
    <row r="11628" spans="2:2">
      <c r="B11628" s="18"/>
    </row>
    <row r="11629" spans="2:2">
      <c r="B11629" s="18"/>
    </row>
    <row r="11630" spans="2:2">
      <c r="B11630" s="18"/>
    </row>
    <row r="11631" spans="2:2">
      <c r="B11631" s="18"/>
    </row>
    <row r="11632" spans="2:2">
      <c r="B11632" s="18"/>
    </row>
    <row r="11633" spans="2:2">
      <c r="B11633" s="18"/>
    </row>
    <row r="11634" spans="2:2">
      <c r="B11634" s="18"/>
    </row>
    <row r="11635" spans="2:2">
      <c r="B11635" s="18"/>
    </row>
    <row r="11636" spans="2:2">
      <c r="B11636" s="18"/>
    </row>
    <row r="11637" spans="2:2">
      <c r="B11637" s="18"/>
    </row>
    <row r="11638" spans="2:2">
      <c r="B11638" s="18"/>
    </row>
    <row r="11639" spans="2:2">
      <c r="B11639" s="18"/>
    </row>
    <row r="11640" spans="2:2">
      <c r="B11640" s="18"/>
    </row>
    <row r="11641" spans="2:2">
      <c r="B11641" s="18"/>
    </row>
    <row r="11642" spans="2:2">
      <c r="B11642" s="18"/>
    </row>
    <row r="11643" spans="2:2">
      <c r="B11643" s="18"/>
    </row>
    <row r="11644" spans="2:2">
      <c r="B11644" s="18"/>
    </row>
    <row r="11645" spans="2:2">
      <c r="B11645" s="18"/>
    </row>
    <row r="11646" spans="2:2">
      <c r="B11646" s="18"/>
    </row>
    <row r="11647" spans="2:2">
      <c r="B11647" s="18"/>
    </row>
    <row r="11648" spans="2:2">
      <c r="B11648" s="18"/>
    </row>
    <row r="11649" spans="2:2">
      <c r="B11649" s="18"/>
    </row>
    <row r="11650" spans="2:2">
      <c r="B11650" s="18"/>
    </row>
    <row r="11651" spans="2:2">
      <c r="B11651" s="18"/>
    </row>
    <row r="11652" spans="2:2">
      <c r="B11652" s="18"/>
    </row>
    <row r="11653" spans="2:2">
      <c r="B11653" s="18"/>
    </row>
    <row r="11654" spans="2:2">
      <c r="B11654" s="18"/>
    </row>
    <row r="11655" spans="2:2">
      <c r="B11655" s="18"/>
    </row>
    <row r="11656" spans="2:2">
      <c r="B11656" s="18"/>
    </row>
    <row r="11657" spans="2:2">
      <c r="B11657" s="18"/>
    </row>
    <row r="11658" spans="2:2">
      <c r="B11658" s="18"/>
    </row>
    <row r="11659" spans="2:2">
      <c r="B11659" s="18"/>
    </row>
    <row r="11660" spans="2:2">
      <c r="B11660" s="18"/>
    </row>
    <row r="11661" spans="2:2">
      <c r="B11661" s="18"/>
    </row>
    <row r="11662" spans="2:2">
      <c r="B11662" s="18"/>
    </row>
    <row r="11663" spans="2:2">
      <c r="B11663" s="18"/>
    </row>
    <row r="11664" spans="2:2">
      <c r="B11664" s="18"/>
    </row>
    <row r="11665" spans="2:2">
      <c r="B11665" s="18"/>
    </row>
    <row r="11666" spans="2:2">
      <c r="B11666" s="18"/>
    </row>
    <row r="11667" spans="2:2">
      <c r="B11667" s="18"/>
    </row>
    <row r="11668" spans="2:2">
      <c r="B11668" s="18"/>
    </row>
    <row r="11669" spans="2:2">
      <c r="B11669" s="18"/>
    </row>
    <row r="11670" spans="2:2">
      <c r="B11670" s="18"/>
    </row>
    <row r="11671" spans="2:2">
      <c r="B11671" s="18"/>
    </row>
    <row r="11672" spans="2:2">
      <c r="B11672" s="18"/>
    </row>
    <row r="11673" spans="2:2">
      <c r="B11673" s="18"/>
    </row>
    <row r="11674" spans="2:2">
      <c r="B11674" s="18"/>
    </row>
    <row r="11675" spans="2:2">
      <c r="B11675" s="18"/>
    </row>
    <row r="11676" spans="2:2">
      <c r="B11676" s="18"/>
    </row>
    <row r="11677" spans="2:2">
      <c r="B11677" s="18"/>
    </row>
    <row r="11678" spans="2:2">
      <c r="B11678" s="18"/>
    </row>
    <row r="11679" spans="2:2">
      <c r="B11679" s="18"/>
    </row>
    <row r="11680" spans="2:2">
      <c r="B11680" s="18"/>
    </row>
    <row r="11681" spans="2:2">
      <c r="B11681" s="18"/>
    </row>
    <row r="11682" spans="2:2">
      <c r="B11682" s="18"/>
    </row>
    <row r="11683" spans="2:2">
      <c r="B11683" s="18"/>
    </row>
    <row r="11684" spans="2:2">
      <c r="B11684" s="18"/>
    </row>
    <row r="11685" spans="2:2">
      <c r="B11685" s="18"/>
    </row>
    <row r="11686" spans="2:2">
      <c r="B11686" s="18"/>
    </row>
    <row r="11687" spans="2:2">
      <c r="B11687" s="18"/>
    </row>
    <row r="11688" spans="2:2">
      <c r="B11688" s="18"/>
    </row>
    <row r="11689" spans="2:2">
      <c r="B11689" s="18"/>
    </row>
    <row r="11690" spans="2:2">
      <c r="B11690" s="18"/>
    </row>
    <row r="11691" spans="2:2">
      <c r="B11691" s="18"/>
    </row>
    <row r="11692" spans="2:2">
      <c r="B11692" s="18"/>
    </row>
    <row r="11693" spans="2:2">
      <c r="B11693" s="18"/>
    </row>
    <row r="11694" spans="2:2">
      <c r="B11694" s="18"/>
    </row>
    <row r="11695" spans="2:2">
      <c r="B11695" s="18"/>
    </row>
    <row r="11696" spans="2:2">
      <c r="B11696" s="18"/>
    </row>
    <row r="11697" spans="2:2">
      <c r="B11697" s="18"/>
    </row>
    <row r="11698" spans="2:2">
      <c r="B11698" s="18"/>
    </row>
    <row r="11699" spans="2:2">
      <c r="B11699" s="18"/>
    </row>
    <row r="11700" spans="2:2">
      <c r="B11700" s="18"/>
    </row>
    <row r="11701" spans="2:2">
      <c r="B11701" s="18"/>
    </row>
    <row r="11702" spans="2:2">
      <c r="B11702" s="18"/>
    </row>
    <row r="11703" spans="2:2">
      <c r="B11703" s="18"/>
    </row>
    <row r="11704" spans="2:2">
      <c r="B11704" s="18"/>
    </row>
    <row r="11705" spans="2:2">
      <c r="B11705" s="18"/>
    </row>
    <row r="11706" spans="2:2">
      <c r="B11706" s="18"/>
    </row>
    <row r="11707" spans="2:2">
      <c r="B11707" s="18"/>
    </row>
    <row r="11708" spans="2:2">
      <c r="B11708" s="18"/>
    </row>
    <row r="11709" spans="2:2">
      <c r="B11709" s="18"/>
    </row>
    <row r="11710" spans="2:2">
      <c r="B11710" s="18"/>
    </row>
    <row r="11711" spans="2:2">
      <c r="B11711" s="18"/>
    </row>
    <row r="11712" spans="2:2">
      <c r="B11712" s="18"/>
    </row>
    <row r="11713" spans="2:2">
      <c r="B11713" s="18"/>
    </row>
    <row r="11714" spans="2:2">
      <c r="B11714" s="18"/>
    </row>
    <row r="11715" spans="2:2">
      <c r="B11715" s="18"/>
    </row>
    <row r="11716" spans="2:2">
      <c r="B11716" s="18"/>
    </row>
    <row r="11717" spans="2:2">
      <c r="B11717" s="18"/>
    </row>
    <row r="11718" spans="2:2">
      <c r="B11718" s="18"/>
    </row>
    <row r="11719" spans="2:2">
      <c r="B11719" s="18"/>
    </row>
    <row r="11720" spans="2:2">
      <c r="B11720" s="18"/>
    </row>
    <row r="11721" spans="2:2">
      <c r="B11721" s="18"/>
    </row>
    <row r="11722" spans="2:2">
      <c r="B11722" s="18"/>
    </row>
    <row r="11723" spans="2:2">
      <c r="B11723" s="18"/>
    </row>
    <row r="11724" spans="2:2">
      <c r="B11724" s="18"/>
    </row>
    <row r="11725" spans="2:2">
      <c r="B11725" s="18"/>
    </row>
    <row r="11726" spans="2:2">
      <c r="B11726" s="18"/>
    </row>
    <row r="11727" spans="2:2">
      <c r="B11727" s="18"/>
    </row>
    <row r="11728" spans="2:2">
      <c r="B11728" s="18"/>
    </row>
    <row r="11729" spans="2:2">
      <c r="B11729" s="18"/>
    </row>
    <row r="11730" spans="2:2">
      <c r="B11730" s="18"/>
    </row>
    <row r="11731" spans="2:2">
      <c r="B11731" s="18"/>
    </row>
    <row r="11732" spans="2:2">
      <c r="B11732" s="18"/>
    </row>
    <row r="11733" spans="2:2">
      <c r="B11733" s="18"/>
    </row>
    <row r="11734" spans="2:2">
      <c r="B11734" s="18"/>
    </row>
    <row r="11735" spans="2:2">
      <c r="B11735" s="18"/>
    </row>
    <row r="11736" spans="2:2">
      <c r="B11736" s="18"/>
    </row>
    <row r="11737" spans="2:2">
      <c r="B11737" s="18"/>
    </row>
    <row r="11738" spans="2:2">
      <c r="B11738" s="18"/>
    </row>
    <row r="11739" spans="2:2">
      <c r="B11739" s="18"/>
    </row>
    <row r="11740" spans="2:2">
      <c r="B11740" s="18"/>
    </row>
    <row r="11741" spans="2:2">
      <c r="B11741" s="18"/>
    </row>
    <row r="11742" spans="2:2">
      <c r="B11742" s="18"/>
    </row>
    <row r="11743" spans="2:2">
      <c r="B11743" s="18"/>
    </row>
    <row r="11744" spans="2:2">
      <c r="B11744" s="18"/>
    </row>
    <row r="11745" spans="2:2">
      <c r="B11745" s="18"/>
    </row>
    <row r="11746" spans="2:2">
      <c r="B11746" s="18"/>
    </row>
    <row r="11747" spans="2:2">
      <c r="B11747" s="18"/>
    </row>
    <row r="11748" spans="2:2">
      <c r="B11748" s="18"/>
    </row>
    <row r="11749" spans="2:2">
      <c r="B11749" s="18"/>
    </row>
    <row r="11750" spans="2:2">
      <c r="B11750" s="18"/>
    </row>
    <row r="11751" spans="2:2">
      <c r="B11751" s="18"/>
    </row>
    <row r="11752" spans="2:2">
      <c r="B11752" s="18"/>
    </row>
    <row r="11753" spans="2:2">
      <c r="B11753" s="18"/>
    </row>
    <row r="11754" spans="2:2">
      <c r="B11754" s="18"/>
    </row>
    <row r="11755" spans="2:2">
      <c r="B11755" s="18"/>
    </row>
    <row r="11756" spans="2:2">
      <c r="B11756" s="18"/>
    </row>
    <row r="11757" spans="2:2">
      <c r="B11757" s="18"/>
    </row>
    <row r="11758" spans="2:2">
      <c r="B11758" s="18"/>
    </row>
    <row r="11759" spans="2:2">
      <c r="B11759" s="18"/>
    </row>
    <row r="11760" spans="2:2">
      <c r="B11760" s="18"/>
    </row>
    <row r="11761" spans="2:2">
      <c r="B11761" s="18"/>
    </row>
    <row r="11762" spans="2:2">
      <c r="B11762" s="18"/>
    </row>
    <row r="11763" spans="2:2">
      <c r="B11763" s="18"/>
    </row>
    <row r="11764" spans="2:2">
      <c r="B11764" s="18"/>
    </row>
    <row r="11765" spans="2:2">
      <c r="B11765" s="18"/>
    </row>
    <row r="11766" spans="2:2">
      <c r="B11766" s="18"/>
    </row>
    <row r="11767" spans="2:2">
      <c r="B11767" s="18"/>
    </row>
    <row r="11768" spans="2:2">
      <c r="B11768" s="18"/>
    </row>
    <row r="11769" spans="2:2">
      <c r="B11769" s="18"/>
    </row>
    <row r="11770" spans="2:2">
      <c r="B11770" s="18"/>
    </row>
    <row r="11771" spans="2:2">
      <c r="B11771" s="18"/>
    </row>
    <row r="11772" spans="2:2">
      <c r="B11772" s="18"/>
    </row>
    <row r="11773" spans="2:2">
      <c r="B11773" s="18"/>
    </row>
    <row r="11774" spans="2:2">
      <c r="B11774" s="18"/>
    </row>
    <row r="11775" spans="2:2">
      <c r="B11775" s="18"/>
    </row>
    <row r="11776" spans="2:2">
      <c r="B11776" s="18"/>
    </row>
    <row r="11777" spans="2:2">
      <c r="B11777" s="18"/>
    </row>
    <row r="11778" spans="2:2">
      <c r="B11778" s="18"/>
    </row>
    <row r="11779" spans="2:2">
      <c r="B11779" s="18"/>
    </row>
    <row r="11780" spans="2:2">
      <c r="B11780" s="18"/>
    </row>
    <row r="11781" spans="2:2">
      <c r="B11781" s="18"/>
    </row>
    <row r="11782" spans="2:2">
      <c r="B11782" s="18"/>
    </row>
    <row r="11783" spans="2:2">
      <c r="B11783" s="18"/>
    </row>
    <row r="11784" spans="2:2">
      <c r="B11784" s="18"/>
    </row>
    <row r="11785" spans="2:2">
      <c r="B11785" s="18"/>
    </row>
    <row r="11786" spans="2:2">
      <c r="B11786" s="18"/>
    </row>
    <row r="11787" spans="2:2">
      <c r="B11787" s="18"/>
    </row>
    <row r="11788" spans="2:2">
      <c r="B11788" s="18"/>
    </row>
    <row r="11789" spans="2:2">
      <c r="B11789" s="18"/>
    </row>
    <row r="11790" spans="2:2">
      <c r="B11790" s="18"/>
    </row>
    <row r="11791" spans="2:2">
      <c r="B11791" s="18"/>
    </row>
    <row r="11792" spans="2:2">
      <c r="B11792" s="18"/>
    </row>
    <row r="11793" spans="2:2">
      <c r="B11793" s="18"/>
    </row>
    <row r="11794" spans="2:2">
      <c r="B11794" s="18"/>
    </row>
    <row r="11795" spans="2:2">
      <c r="B11795" s="18"/>
    </row>
    <row r="11796" spans="2:2">
      <c r="B11796" s="18"/>
    </row>
    <row r="11797" spans="2:2">
      <c r="B11797" s="18"/>
    </row>
    <row r="11798" spans="2:2">
      <c r="B11798" s="18"/>
    </row>
    <row r="11799" spans="2:2">
      <c r="B11799" s="18"/>
    </row>
    <row r="11800" spans="2:2">
      <c r="B11800" s="18"/>
    </row>
    <row r="11801" spans="2:2">
      <c r="B11801" s="18"/>
    </row>
    <row r="11802" spans="2:2">
      <c r="B11802" s="18"/>
    </row>
    <row r="11803" spans="2:2">
      <c r="B11803" s="18"/>
    </row>
    <row r="11804" spans="2:2">
      <c r="B11804" s="18"/>
    </row>
    <row r="11805" spans="2:2">
      <c r="B11805" s="18"/>
    </row>
    <row r="11806" spans="2:2">
      <c r="B11806" s="18"/>
    </row>
    <row r="11807" spans="2:2">
      <c r="B11807" s="18"/>
    </row>
    <row r="11808" spans="2:2">
      <c r="B11808" s="18"/>
    </row>
    <row r="11809" spans="2:2">
      <c r="B11809" s="18"/>
    </row>
    <row r="11810" spans="2:2">
      <c r="B11810" s="18"/>
    </row>
    <row r="11811" spans="2:2">
      <c r="B11811" s="18"/>
    </row>
    <row r="11812" spans="2:2">
      <c r="B11812" s="18"/>
    </row>
    <row r="11813" spans="2:2">
      <c r="B11813" s="18"/>
    </row>
    <row r="11814" spans="2:2">
      <c r="B11814" s="18"/>
    </row>
    <row r="11815" spans="2:2">
      <c r="B11815" s="18"/>
    </row>
    <row r="11816" spans="2:2">
      <c r="B11816" s="18"/>
    </row>
    <row r="11817" spans="2:2">
      <c r="B11817" s="18"/>
    </row>
    <row r="11818" spans="2:2">
      <c r="B11818" s="18"/>
    </row>
    <row r="11819" spans="2:2">
      <c r="B11819" s="18"/>
    </row>
    <row r="11820" spans="2:2">
      <c r="B11820" s="18"/>
    </row>
    <row r="11821" spans="2:2">
      <c r="B11821" s="18"/>
    </row>
    <row r="11822" spans="2:2">
      <c r="B11822" s="18"/>
    </row>
    <row r="11823" spans="2:2">
      <c r="B11823" s="18"/>
    </row>
    <row r="11824" spans="2:2">
      <c r="B11824" s="18"/>
    </row>
    <row r="11825" spans="2:2">
      <c r="B11825" s="18"/>
    </row>
    <row r="11826" spans="2:2">
      <c r="B11826" s="18"/>
    </row>
    <row r="11827" spans="2:2">
      <c r="B11827" s="18"/>
    </row>
    <row r="11828" spans="2:2">
      <c r="B11828" s="18"/>
    </row>
    <row r="11829" spans="2:2">
      <c r="B11829" s="18"/>
    </row>
    <row r="11830" spans="2:2">
      <c r="B11830" s="18"/>
    </row>
    <row r="11831" spans="2:2">
      <c r="B11831" s="18"/>
    </row>
    <row r="11832" spans="2:2">
      <c r="B11832" s="18"/>
    </row>
    <row r="11833" spans="2:2">
      <c r="B11833" s="18"/>
    </row>
    <row r="11834" spans="2:2">
      <c r="B11834" s="18"/>
    </row>
    <row r="11835" spans="2:2">
      <c r="B11835" s="18"/>
    </row>
    <row r="11836" spans="2:2">
      <c r="B11836" s="18"/>
    </row>
    <row r="11837" spans="2:2">
      <c r="B11837" s="18"/>
    </row>
    <row r="11838" spans="2:2">
      <c r="B11838" s="18"/>
    </row>
    <row r="11839" spans="2:2">
      <c r="B11839" s="18"/>
    </row>
    <row r="11840" spans="2:2">
      <c r="B11840" s="18"/>
    </row>
    <row r="11841" spans="2:2">
      <c r="B11841" s="18"/>
    </row>
    <row r="11842" spans="2:2">
      <c r="B11842" s="18"/>
    </row>
    <row r="11843" spans="2:2">
      <c r="B11843" s="18"/>
    </row>
    <row r="11844" spans="2:2">
      <c r="B11844" s="18"/>
    </row>
    <row r="11845" spans="2:2">
      <c r="B11845" s="18"/>
    </row>
    <row r="11846" spans="2:2">
      <c r="B11846" s="18"/>
    </row>
    <row r="11847" spans="2:2">
      <c r="B11847" s="18"/>
    </row>
    <row r="11848" spans="2:2">
      <c r="B11848" s="18"/>
    </row>
    <row r="11849" spans="2:2">
      <c r="B11849" s="18"/>
    </row>
    <row r="11850" spans="2:2">
      <c r="B11850" s="18"/>
    </row>
    <row r="11851" spans="2:2">
      <c r="B11851" s="18"/>
    </row>
    <row r="11852" spans="2:2">
      <c r="B11852" s="18"/>
    </row>
    <row r="11853" spans="2:2">
      <c r="B11853" s="18"/>
    </row>
    <row r="11854" spans="2:2">
      <c r="B11854" s="18"/>
    </row>
    <row r="11855" spans="2:2">
      <c r="B11855" s="18"/>
    </row>
    <row r="11856" spans="2:2">
      <c r="B11856" s="18"/>
    </row>
    <row r="11857" spans="2:2">
      <c r="B11857" s="18"/>
    </row>
    <row r="11858" spans="2:2">
      <c r="B11858" s="18"/>
    </row>
    <row r="11859" spans="2:2">
      <c r="B11859" s="18"/>
    </row>
    <row r="11860" spans="2:2">
      <c r="B11860" s="18"/>
    </row>
    <row r="11861" spans="2:2">
      <c r="B11861" s="18"/>
    </row>
    <row r="11862" spans="2:2">
      <c r="B11862" s="18"/>
    </row>
    <row r="11863" spans="2:2">
      <c r="B11863" s="18"/>
    </row>
    <row r="11864" spans="2:2">
      <c r="B11864" s="18"/>
    </row>
    <row r="11865" spans="2:2">
      <c r="B11865" s="18"/>
    </row>
    <row r="11866" spans="2:2">
      <c r="B11866" s="18"/>
    </row>
    <row r="11867" spans="2:2">
      <c r="B11867" s="18"/>
    </row>
    <row r="11868" spans="2:2">
      <c r="B11868" s="18"/>
    </row>
    <row r="11869" spans="2:2">
      <c r="B11869" s="18"/>
    </row>
    <row r="11870" spans="2:2">
      <c r="B11870" s="18"/>
    </row>
    <row r="11871" spans="2:2">
      <c r="B11871" s="18"/>
    </row>
    <row r="11872" spans="2:2">
      <c r="B11872" s="18"/>
    </row>
    <row r="11873" spans="2:2">
      <c r="B11873" s="18"/>
    </row>
    <row r="11874" spans="2:2">
      <c r="B11874" s="18"/>
    </row>
    <row r="11875" spans="2:2">
      <c r="B11875" s="18"/>
    </row>
    <row r="11876" spans="2:2">
      <c r="B11876" s="18"/>
    </row>
    <row r="11877" spans="2:2">
      <c r="B11877" s="18"/>
    </row>
    <row r="11878" spans="2:2">
      <c r="B11878" s="18"/>
    </row>
    <row r="11879" spans="2:2">
      <c r="B11879" s="18"/>
    </row>
    <row r="11880" spans="2:2">
      <c r="B11880" s="18"/>
    </row>
    <row r="11881" spans="2:2">
      <c r="B11881" s="18"/>
    </row>
    <row r="11882" spans="2:2">
      <c r="B11882" s="18"/>
    </row>
    <row r="11883" spans="2:2">
      <c r="B11883" s="18"/>
    </row>
    <row r="11884" spans="2:2">
      <c r="B11884" s="18"/>
    </row>
    <row r="11885" spans="2:2">
      <c r="B11885" s="18"/>
    </row>
    <row r="11886" spans="2:2">
      <c r="B11886" s="18"/>
    </row>
    <row r="11887" spans="2:2">
      <c r="B11887" s="18"/>
    </row>
    <row r="11888" spans="2:2">
      <c r="B11888" s="18"/>
    </row>
    <row r="11889" spans="2:2">
      <c r="B11889" s="18"/>
    </row>
    <row r="11890" spans="2:2">
      <c r="B11890" s="18"/>
    </row>
    <row r="11891" spans="2:2">
      <c r="B11891" s="18"/>
    </row>
    <row r="11892" spans="2:2">
      <c r="B11892" s="18"/>
    </row>
    <row r="11893" spans="2:2">
      <c r="B11893" s="18"/>
    </row>
    <row r="11894" spans="2:2">
      <c r="B11894" s="18"/>
    </row>
    <row r="11895" spans="2:2">
      <c r="B11895" s="18"/>
    </row>
    <row r="11896" spans="2:2">
      <c r="B11896" s="18"/>
    </row>
    <row r="11897" spans="2:2">
      <c r="B11897" s="18"/>
    </row>
    <row r="11898" spans="2:2">
      <c r="B11898" s="18"/>
    </row>
    <row r="11899" spans="2:2">
      <c r="B11899" s="18"/>
    </row>
    <row r="11900" spans="2:2">
      <c r="B11900" s="18"/>
    </row>
    <row r="11901" spans="2:2">
      <c r="B11901" s="18"/>
    </row>
    <row r="11902" spans="2:2">
      <c r="B11902" s="18"/>
    </row>
    <row r="11903" spans="2:2">
      <c r="B11903" s="18"/>
    </row>
    <row r="11904" spans="2:2">
      <c r="B11904" s="18"/>
    </row>
    <row r="11905" spans="2:2">
      <c r="B11905" s="18"/>
    </row>
    <row r="11906" spans="2:2">
      <c r="B11906" s="18"/>
    </row>
    <row r="11907" spans="2:2">
      <c r="B11907" s="18"/>
    </row>
    <row r="11908" spans="2:2">
      <c r="B11908" s="18"/>
    </row>
    <row r="11909" spans="2:2">
      <c r="B11909" s="18"/>
    </row>
    <row r="11910" spans="2:2">
      <c r="B11910" s="18"/>
    </row>
    <row r="11911" spans="2:2">
      <c r="B11911" s="18"/>
    </row>
    <row r="11912" spans="2:2">
      <c r="B11912" s="18"/>
    </row>
    <row r="11913" spans="2:2">
      <c r="B11913" s="18"/>
    </row>
    <row r="11914" spans="2:2">
      <c r="B11914" s="18"/>
    </row>
    <row r="11915" spans="2:2">
      <c r="B11915" s="18"/>
    </row>
    <row r="11916" spans="2:2">
      <c r="B11916" s="18"/>
    </row>
    <row r="11917" spans="2:2">
      <c r="B11917" s="18"/>
    </row>
    <row r="11918" spans="2:2">
      <c r="B11918" s="18"/>
    </row>
    <row r="11919" spans="2:2">
      <c r="B11919" s="18"/>
    </row>
    <row r="11920" spans="2:2">
      <c r="B11920" s="18"/>
    </row>
    <row r="11921" spans="2:2">
      <c r="B11921" s="18"/>
    </row>
    <row r="11922" spans="2:2">
      <c r="B11922" s="18"/>
    </row>
    <row r="11923" spans="2:2">
      <c r="B11923" s="18"/>
    </row>
    <row r="11924" spans="2:2">
      <c r="B11924" s="18"/>
    </row>
    <row r="11925" spans="2:2">
      <c r="B11925" s="18"/>
    </row>
    <row r="11926" spans="2:2">
      <c r="B11926" s="18"/>
    </row>
    <row r="11927" spans="2:2">
      <c r="B11927" s="18"/>
    </row>
    <row r="11928" spans="2:2">
      <c r="B11928" s="18"/>
    </row>
    <row r="11929" spans="2:2">
      <c r="B11929" s="18"/>
    </row>
    <row r="11930" spans="2:2">
      <c r="B11930" s="18"/>
    </row>
    <row r="11931" spans="2:2">
      <c r="B11931" s="18"/>
    </row>
    <row r="11932" spans="2:2">
      <c r="B11932" s="18"/>
    </row>
    <row r="11933" spans="2:2">
      <c r="B11933" s="18"/>
    </row>
    <row r="11934" spans="2:2">
      <c r="B11934" s="18"/>
    </row>
    <row r="11935" spans="2:2">
      <c r="B11935" s="18"/>
    </row>
    <row r="11936" spans="2:2">
      <c r="B11936" s="18"/>
    </row>
    <row r="11937" spans="2:2">
      <c r="B11937" s="18"/>
    </row>
    <row r="11938" spans="2:2">
      <c r="B11938" s="18"/>
    </row>
    <row r="11939" spans="2:2">
      <c r="B11939" s="18"/>
    </row>
    <row r="11940" spans="2:2">
      <c r="B11940" s="18"/>
    </row>
    <row r="11941" spans="2:2">
      <c r="B11941" s="18"/>
    </row>
    <row r="11942" spans="2:2">
      <c r="B11942" s="18"/>
    </row>
    <row r="11943" spans="2:2">
      <c r="B11943" s="18"/>
    </row>
    <row r="11944" spans="2:2">
      <c r="B11944" s="18"/>
    </row>
    <row r="11945" spans="2:2">
      <c r="B11945" s="18"/>
    </row>
    <row r="11946" spans="2:2">
      <c r="B11946" s="18"/>
    </row>
    <row r="11947" spans="2:2">
      <c r="B11947" s="18"/>
    </row>
    <row r="11948" spans="2:2">
      <c r="B11948" s="18"/>
    </row>
    <row r="11949" spans="2:2">
      <c r="B11949" s="18"/>
    </row>
    <row r="11950" spans="2:2">
      <c r="B11950" s="18"/>
    </row>
    <row r="11951" spans="2:2">
      <c r="B11951" s="18"/>
    </row>
    <row r="11952" spans="2:2">
      <c r="B11952" s="18"/>
    </row>
    <row r="11953" spans="2:2">
      <c r="B11953" s="18"/>
    </row>
    <row r="11954" spans="2:2">
      <c r="B11954" s="18"/>
    </row>
    <row r="11955" spans="2:2">
      <c r="B11955" s="18"/>
    </row>
    <row r="11956" spans="2:2">
      <c r="B11956" s="18"/>
    </row>
    <row r="11957" spans="2:2">
      <c r="B11957" s="18"/>
    </row>
    <row r="11958" spans="2:2">
      <c r="B11958" s="18"/>
    </row>
    <row r="11959" spans="2:2">
      <c r="B11959" s="18"/>
    </row>
    <row r="11960" spans="2:2">
      <c r="B11960" s="18"/>
    </row>
    <row r="11961" spans="2:2">
      <c r="B11961" s="18"/>
    </row>
    <row r="11962" spans="2:2">
      <c r="B11962" s="18"/>
    </row>
    <row r="11963" spans="2:2">
      <c r="B11963" s="18"/>
    </row>
    <row r="11964" spans="2:2">
      <c r="B11964" s="18"/>
    </row>
    <row r="11965" spans="2:2">
      <c r="B11965" s="18"/>
    </row>
    <row r="11966" spans="2:2">
      <c r="B11966" s="18"/>
    </row>
    <row r="11967" spans="2:2">
      <c r="B11967" s="18"/>
    </row>
    <row r="11968" spans="2:2">
      <c r="B11968" s="18"/>
    </row>
    <row r="11969" spans="2:2">
      <c r="B11969" s="18"/>
    </row>
    <row r="11970" spans="2:2">
      <c r="B11970" s="18"/>
    </row>
    <row r="11971" spans="2:2">
      <c r="B11971" s="18"/>
    </row>
    <row r="11972" spans="2:2">
      <c r="B11972" s="18"/>
    </row>
    <row r="11973" spans="2:2">
      <c r="B11973" s="18"/>
    </row>
    <row r="11974" spans="2:2">
      <c r="B11974" s="18"/>
    </row>
    <row r="11975" spans="2:2">
      <c r="B11975" s="18"/>
    </row>
    <row r="11976" spans="2:2">
      <c r="B11976" s="18"/>
    </row>
    <row r="11977" spans="2:2">
      <c r="B11977" s="18"/>
    </row>
    <row r="11978" spans="2:2">
      <c r="B11978" s="18"/>
    </row>
    <row r="11979" spans="2:2">
      <c r="B11979" s="18"/>
    </row>
    <row r="11980" spans="2:2">
      <c r="B11980" s="18"/>
    </row>
    <row r="11981" spans="2:2">
      <c r="B11981" s="18"/>
    </row>
    <row r="11982" spans="2:2">
      <c r="B11982" s="18"/>
    </row>
    <row r="11983" spans="2:2">
      <c r="B11983" s="18"/>
    </row>
    <row r="11984" spans="2:2">
      <c r="B11984" s="18"/>
    </row>
    <row r="11985" spans="2:2">
      <c r="B11985" s="18"/>
    </row>
    <row r="11986" spans="2:2">
      <c r="B11986" s="18"/>
    </row>
    <row r="11987" spans="2:2">
      <c r="B11987" s="18"/>
    </row>
    <row r="11988" spans="2:2">
      <c r="B11988" s="18"/>
    </row>
    <row r="11989" spans="2:2">
      <c r="B11989" s="18"/>
    </row>
    <row r="11990" spans="2:2">
      <c r="B11990" s="18"/>
    </row>
    <row r="11991" spans="2:2">
      <c r="B11991" s="18"/>
    </row>
    <row r="11992" spans="2:2">
      <c r="B11992" s="18"/>
    </row>
    <row r="11993" spans="2:2">
      <c r="B11993" s="18"/>
    </row>
    <row r="11994" spans="2:2">
      <c r="B11994" s="18"/>
    </row>
    <row r="11995" spans="2:2">
      <c r="B11995" s="18"/>
    </row>
    <row r="11996" spans="2:2">
      <c r="B11996" s="18"/>
    </row>
    <row r="11997" spans="2:2">
      <c r="B11997" s="18"/>
    </row>
    <row r="11998" spans="2:2">
      <c r="B11998" s="18"/>
    </row>
    <row r="11999" spans="2:2">
      <c r="B11999" s="18"/>
    </row>
    <row r="12000" spans="2:2">
      <c r="B12000" s="18"/>
    </row>
    <row r="12001" spans="2:2">
      <c r="B12001" s="18"/>
    </row>
    <row r="12002" spans="2:2">
      <c r="B12002" s="18"/>
    </row>
    <row r="12003" spans="2:2">
      <c r="B12003" s="18"/>
    </row>
    <row r="12004" spans="2:2">
      <c r="B12004" s="18"/>
    </row>
    <row r="12005" spans="2:2">
      <c r="B12005" s="18"/>
    </row>
    <row r="12006" spans="2:2">
      <c r="B12006" s="18"/>
    </row>
    <row r="12007" spans="2:2">
      <c r="B12007" s="18"/>
    </row>
    <row r="12008" spans="2:2">
      <c r="B12008" s="18"/>
    </row>
    <row r="12009" spans="2:2">
      <c r="B12009" s="18"/>
    </row>
    <row r="12010" spans="2:2">
      <c r="B12010" s="18"/>
    </row>
    <row r="12011" spans="2:2">
      <c r="B12011" s="18"/>
    </row>
    <row r="12012" spans="2:2">
      <c r="B12012" s="18"/>
    </row>
    <row r="12013" spans="2:2">
      <c r="B12013" s="18"/>
    </row>
    <row r="12014" spans="2:2">
      <c r="B12014" s="18"/>
    </row>
    <row r="12015" spans="2:2">
      <c r="B12015" s="18"/>
    </row>
    <row r="12016" spans="2:2">
      <c r="B12016" s="18"/>
    </row>
    <row r="12017" spans="2:2">
      <c r="B12017" s="18"/>
    </row>
    <row r="12018" spans="2:2">
      <c r="B12018" s="18"/>
    </row>
    <row r="12019" spans="2:2">
      <c r="B12019" s="18"/>
    </row>
    <row r="12020" spans="2:2">
      <c r="B12020" s="18"/>
    </row>
    <row r="12021" spans="2:2">
      <c r="B12021" s="18"/>
    </row>
    <row r="12022" spans="2:2">
      <c r="B12022" s="18"/>
    </row>
    <row r="12023" spans="2:2">
      <c r="B12023" s="18"/>
    </row>
    <row r="12024" spans="2:2">
      <c r="B12024" s="18"/>
    </row>
    <row r="12025" spans="2:2">
      <c r="B12025" s="18"/>
    </row>
    <row r="12026" spans="2:2">
      <c r="B12026" s="18"/>
    </row>
    <row r="12027" spans="2:2">
      <c r="B12027" s="18"/>
    </row>
    <row r="12028" spans="2:2">
      <c r="B12028" s="18"/>
    </row>
    <row r="12029" spans="2:2">
      <c r="B12029" s="18"/>
    </row>
    <row r="12030" spans="2:2">
      <c r="B12030" s="18"/>
    </row>
    <row r="12031" spans="2:2">
      <c r="B12031" s="18"/>
    </row>
    <row r="12032" spans="2:2">
      <c r="B12032" s="18"/>
    </row>
    <row r="12033" spans="2:2">
      <c r="B12033" s="18"/>
    </row>
    <row r="12034" spans="2:2">
      <c r="B12034" s="18"/>
    </row>
    <row r="12035" spans="2:2">
      <c r="B12035" s="18"/>
    </row>
    <row r="12036" spans="2:2">
      <c r="B12036" s="18"/>
    </row>
    <row r="12037" spans="2:2">
      <c r="B12037" s="18"/>
    </row>
    <row r="12038" spans="2:2">
      <c r="B12038" s="18"/>
    </row>
    <row r="12039" spans="2:2">
      <c r="B12039" s="18"/>
    </row>
    <row r="12040" spans="2:2">
      <c r="B12040" s="18"/>
    </row>
    <row r="12041" spans="2:2">
      <c r="B12041" s="18"/>
    </row>
    <row r="12042" spans="2:2">
      <c r="B12042" s="18"/>
    </row>
    <row r="12043" spans="2:2">
      <c r="B12043" s="18"/>
    </row>
    <row r="12044" spans="2:2">
      <c r="B12044" s="18"/>
    </row>
    <row r="12045" spans="2:2">
      <c r="B12045" s="18"/>
    </row>
    <row r="12046" spans="2:2">
      <c r="B12046" s="18"/>
    </row>
    <row r="12047" spans="2:2">
      <c r="B12047" s="18"/>
    </row>
    <row r="12048" spans="2:2">
      <c r="B12048" s="18"/>
    </row>
    <row r="12049" spans="2:2">
      <c r="B12049" s="18"/>
    </row>
    <row r="12050" spans="2:2">
      <c r="B12050" s="18"/>
    </row>
    <row r="12051" spans="2:2">
      <c r="B12051" s="18"/>
    </row>
    <row r="12052" spans="2:2">
      <c r="B12052" s="18"/>
    </row>
    <row r="12053" spans="2:2">
      <c r="B12053" s="18"/>
    </row>
    <row r="12054" spans="2:2">
      <c r="B12054" s="18"/>
    </row>
    <row r="12055" spans="2:2">
      <c r="B12055" s="18"/>
    </row>
    <row r="12056" spans="2:2">
      <c r="B12056" s="18"/>
    </row>
    <row r="12057" spans="2:2">
      <c r="B12057" s="18"/>
    </row>
    <row r="12058" spans="2:2">
      <c r="B12058" s="18"/>
    </row>
    <row r="12059" spans="2:2">
      <c r="B12059" s="18"/>
    </row>
    <row r="12060" spans="2:2">
      <c r="B12060" s="18"/>
    </row>
    <row r="12061" spans="2:2">
      <c r="B12061" s="18"/>
    </row>
    <row r="12062" spans="2:2">
      <c r="B12062" s="18"/>
    </row>
    <row r="12063" spans="2:2">
      <c r="B12063" s="18"/>
    </row>
    <row r="12064" spans="2:2">
      <c r="B12064" s="18"/>
    </row>
    <row r="12065" spans="2:2">
      <c r="B12065" s="18"/>
    </row>
    <row r="12066" spans="2:2">
      <c r="B12066" s="18"/>
    </row>
    <row r="12067" spans="2:2">
      <c r="B12067" s="18"/>
    </row>
    <row r="12068" spans="2:2">
      <c r="B12068" s="18"/>
    </row>
    <row r="12069" spans="2:2">
      <c r="B12069" s="18"/>
    </row>
    <row r="12070" spans="2:2">
      <c r="B12070" s="18"/>
    </row>
    <row r="12071" spans="2:2">
      <c r="B12071" s="18"/>
    </row>
    <row r="12072" spans="2:2">
      <c r="B12072" s="18"/>
    </row>
    <row r="12073" spans="2:2">
      <c r="B12073" s="18"/>
    </row>
    <row r="12074" spans="2:2">
      <c r="B12074" s="18"/>
    </row>
    <row r="12075" spans="2:2">
      <c r="B12075" s="18"/>
    </row>
    <row r="12076" spans="2:2">
      <c r="B12076" s="18"/>
    </row>
    <row r="12077" spans="2:2">
      <c r="B12077" s="18"/>
    </row>
    <row r="12078" spans="2:2">
      <c r="B12078" s="18"/>
    </row>
    <row r="12079" spans="2:2">
      <c r="B12079" s="18"/>
    </row>
    <row r="12080" spans="2:2">
      <c r="B12080" s="18"/>
    </row>
    <row r="12081" spans="2:2">
      <c r="B12081" s="18"/>
    </row>
    <row r="12082" spans="2:2">
      <c r="B12082" s="18"/>
    </row>
    <row r="12083" spans="2:2">
      <c r="B12083" s="18"/>
    </row>
    <row r="12084" spans="2:2">
      <c r="B12084" s="18"/>
    </row>
    <row r="12085" spans="2:2">
      <c r="B12085" s="18"/>
    </row>
    <row r="12086" spans="2:2">
      <c r="B12086" s="18"/>
    </row>
    <row r="12087" spans="2:2">
      <c r="B12087" s="18"/>
    </row>
    <row r="12088" spans="2:2">
      <c r="B12088" s="18"/>
    </row>
    <row r="12089" spans="2:2">
      <c r="B12089" s="18"/>
    </row>
    <row r="12090" spans="2:2">
      <c r="B12090" s="18"/>
    </row>
    <row r="12091" spans="2:2">
      <c r="B12091" s="18"/>
    </row>
    <row r="12092" spans="2:2">
      <c r="B12092" s="18"/>
    </row>
    <row r="12093" spans="2:2">
      <c r="B12093" s="18"/>
    </row>
    <row r="12094" spans="2:2">
      <c r="B12094" s="18"/>
    </row>
    <row r="12095" spans="2:2">
      <c r="B12095" s="18"/>
    </row>
    <row r="12096" spans="2:2">
      <c r="B12096" s="18"/>
    </row>
    <row r="12097" spans="2:2">
      <c r="B12097" s="18"/>
    </row>
    <row r="12098" spans="2:2">
      <c r="B12098" s="18"/>
    </row>
    <row r="12099" spans="2:2">
      <c r="B12099" s="18"/>
    </row>
    <row r="12100" spans="2:2">
      <c r="B12100" s="18"/>
    </row>
    <row r="12101" spans="2:2">
      <c r="B12101" s="18"/>
    </row>
    <row r="12102" spans="2:2">
      <c r="B12102" s="18"/>
    </row>
    <row r="12103" spans="2:2">
      <c r="B12103" s="18"/>
    </row>
    <row r="12104" spans="2:2">
      <c r="B12104" s="18"/>
    </row>
    <row r="12105" spans="2:2">
      <c r="B12105" s="18"/>
    </row>
    <row r="12106" spans="2:2">
      <c r="B12106" s="18"/>
    </row>
    <row r="12107" spans="2:2">
      <c r="B12107" s="18"/>
    </row>
    <row r="12108" spans="2:2">
      <c r="B12108" s="18"/>
    </row>
    <row r="12109" spans="2:2">
      <c r="B12109" s="18"/>
    </row>
    <row r="12110" spans="2:2">
      <c r="B12110" s="18"/>
    </row>
    <row r="12111" spans="2:2">
      <c r="B12111" s="18"/>
    </row>
    <row r="12112" spans="2:2">
      <c r="B12112" s="18"/>
    </row>
    <row r="12113" spans="2:2">
      <c r="B12113" s="18"/>
    </row>
    <row r="12114" spans="2:2">
      <c r="B12114" s="18"/>
    </row>
    <row r="12115" spans="2:2">
      <c r="B12115" s="18"/>
    </row>
    <row r="12116" spans="2:2">
      <c r="B12116" s="18"/>
    </row>
    <row r="12117" spans="2:2">
      <c r="B12117" s="18"/>
    </row>
    <row r="12118" spans="2:2">
      <c r="B12118" s="18"/>
    </row>
    <row r="12119" spans="2:2">
      <c r="B12119" s="18"/>
    </row>
    <row r="12120" spans="2:2">
      <c r="B12120" s="18"/>
    </row>
    <row r="12121" spans="2:2">
      <c r="B12121" s="18"/>
    </row>
    <row r="12122" spans="2:2">
      <c r="B12122" s="18"/>
    </row>
    <row r="12123" spans="2:2">
      <c r="B12123" s="18"/>
    </row>
    <row r="12124" spans="2:2">
      <c r="B12124" s="18"/>
    </row>
    <row r="12125" spans="2:2">
      <c r="B12125" s="18"/>
    </row>
    <row r="12126" spans="2:2">
      <c r="B12126" s="18"/>
    </row>
    <row r="12127" spans="2:2">
      <c r="B12127" s="18"/>
    </row>
    <row r="12128" spans="2:2">
      <c r="B12128" s="18"/>
    </row>
    <row r="12129" spans="2:2">
      <c r="B12129" s="18"/>
    </row>
    <row r="12130" spans="2:2">
      <c r="B12130" s="18"/>
    </row>
    <row r="12131" spans="2:2">
      <c r="B12131" s="18"/>
    </row>
    <row r="12132" spans="2:2">
      <c r="B12132" s="18"/>
    </row>
    <row r="12133" spans="2:2">
      <c r="B12133" s="18"/>
    </row>
    <row r="12134" spans="2:2">
      <c r="B12134" s="18"/>
    </row>
    <row r="12135" spans="2:2">
      <c r="B12135" s="18"/>
    </row>
    <row r="12136" spans="2:2">
      <c r="B12136" s="18"/>
    </row>
    <row r="12137" spans="2:2">
      <c r="B12137" s="18"/>
    </row>
    <row r="12138" spans="2:2">
      <c r="B12138" s="18"/>
    </row>
    <row r="12139" spans="2:2">
      <c r="B12139" s="18"/>
    </row>
    <row r="12140" spans="2:2">
      <c r="B12140" s="18"/>
    </row>
    <row r="12141" spans="2:2">
      <c r="B12141" s="18"/>
    </row>
    <row r="12142" spans="2:2">
      <c r="B12142" s="18"/>
    </row>
    <row r="12143" spans="2:2">
      <c r="B12143" s="18"/>
    </row>
    <row r="12144" spans="2:2">
      <c r="B12144" s="18"/>
    </row>
    <row r="12145" spans="2:2">
      <c r="B12145" s="18"/>
    </row>
    <row r="12146" spans="2:2">
      <c r="B12146" s="18"/>
    </row>
    <row r="12147" spans="2:2">
      <c r="B12147" s="18"/>
    </row>
    <row r="12148" spans="2:2">
      <c r="B12148" s="18"/>
    </row>
    <row r="12149" spans="2:2">
      <c r="B12149" s="18"/>
    </row>
    <row r="12150" spans="2:2">
      <c r="B12150" s="18"/>
    </row>
    <row r="12151" spans="2:2">
      <c r="B12151" s="18"/>
    </row>
    <row r="12152" spans="2:2">
      <c r="B12152" s="18"/>
    </row>
    <row r="12153" spans="2:2">
      <c r="B12153" s="18"/>
    </row>
    <row r="12154" spans="2:2">
      <c r="B12154" s="18"/>
    </row>
    <row r="12155" spans="2:2">
      <c r="B12155" s="18"/>
    </row>
    <row r="12156" spans="2:2">
      <c r="B12156" s="18"/>
    </row>
    <row r="12157" spans="2:2">
      <c r="B12157" s="18"/>
    </row>
    <row r="12158" spans="2:2">
      <c r="B12158" s="18"/>
    </row>
    <row r="12159" spans="2:2">
      <c r="B12159" s="18"/>
    </row>
    <row r="12160" spans="2:2">
      <c r="B12160" s="18"/>
    </row>
    <row r="12161" spans="2:2">
      <c r="B12161" s="18"/>
    </row>
    <row r="12162" spans="2:2">
      <c r="B12162" s="18"/>
    </row>
    <row r="12163" spans="2:2">
      <c r="B12163" s="18"/>
    </row>
    <row r="12164" spans="2:2">
      <c r="B12164" s="18"/>
    </row>
    <row r="12165" spans="2:2">
      <c r="B12165" s="18"/>
    </row>
    <row r="12166" spans="2:2">
      <c r="B12166" s="18"/>
    </row>
    <row r="12167" spans="2:2">
      <c r="B12167" s="18"/>
    </row>
    <row r="12168" spans="2:2">
      <c r="B12168" s="18"/>
    </row>
    <row r="12169" spans="2:2">
      <c r="B12169" s="18"/>
    </row>
    <row r="12170" spans="2:2">
      <c r="B12170" s="18"/>
    </row>
    <row r="12171" spans="2:2">
      <c r="B12171" s="18"/>
    </row>
    <row r="12172" spans="2:2">
      <c r="B12172" s="18"/>
    </row>
    <row r="12173" spans="2:2">
      <c r="B12173" s="18"/>
    </row>
    <row r="12174" spans="2:2">
      <c r="B12174" s="18"/>
    </row>
    <row r="12175" spans="2:2">
      <c r="B12175" s="18"/>
    </row>
    <row r="12176" spans="2:2">
      <c r="B12176" s="18"/>
    </row>
    <row r="12177" spans="2:2">
      <c r="B12177" s="18"/>
    </row>
    <row r="12178" spans="2:2">
      <c r="B12178" s="18"/>
    </row>
    <row r="12179" spans="2:2">
      <c r="B12179" s="18"/>
    </row>
    <row r="12180" spans="2:2">
      <c r="B12180" s="18"/>
    </row>
    <row r="12181" spans="2:2">
      <c r="B12181" s="18"/>
    </row>
    <row r="12182" spans="2:2">
      <c r="B12182" s="18"/>
    </row>
    <row r="12183" spans="2:2">
      <c r="B12183" s="18"/>
    </row>
    <row r="12184" spans="2:2">
      <c r="B12184" s="18"/>
    </row>
    <row r="12185" spans="2:2">
      <c r="B12185" s="18"/>
    </row>
    <row r="12186" spans="2:2">
      <c r="B12186" s="18"/>
    </row>
    <row r="12187" spans="2:2">
      <c r="B12187" s="18"/>
    </row>
    <row r="12188" spans="2:2">
      <c r="B12188" s="18"/>
    </row>
    <row r="12189" spans="2:2">
      <c r="B12189" s="18"/>
    </row>
    <row r="12190" spans="2:2">
      <c r="B12190" s="18"/>
    </row>
    <row r="12191" spans="2:2">
      <c r="B12191" s="18"/>
    </row>
    <row r="12192" spans="2:2">
      <c r="B12192" s="18"/>
    </row>
    <row r="12193" spans="2:2">
      <c r="B12193" s="18"/>
    </row>
    <row r="12194" spans="2:2">
      <c r="B12194" s="18"/>
    </row>
    <row r="12195" spans="2:2">
      <c r="B12195" s="18"/>
    </row>
    <row r="12196" spans="2:2">
      <c r="B12196" s="18"/>
    </row>
    <row r="12197" spans="2:2">
      <c r="B12197" s="18"/>
    </row>
    <row r="12198" spans="2:2">
      <c r="B12198" s="18"/>
    </row>
    <row r="12199" spans="2:2">
      <c r="B12199" s="18"/>
    </row>
    <row r="12200" spans="2:2">
      <c r="B12200" s="18"/>
    </row>
    <row r="12201" spans="2:2">
      <c r="B12201" s="18"/>
    </row>
    <row r="12202" spans="2:2">
      <c r="B12202" s="18"/>
    </row>
    <row r="12203" spans="2:2">
      <c r="B12203" s="18"/>
    </row>
    <row r="12204" spans="2:2">
      <c r="B12204" s="18"/>
    </row>
    <row r="12205" spans="2:2">
      <c r="B12205" s="18"/>
    </row>
    <row r="12206" spans="2:2">
      <c r="B12206" s="18"/>
    </row>
    <row r="12207" spans="2:2">
      <c r="B12207" s="18"/>
    </row>
    <row r="12208" spans="2:2">
      <c r="B12208" s="18"/>
    </row>
    <row r="12209" spans="2:2">
      <c r="B12209" s="18"/>
    </row>
    <row r="12210" spans="2:2">
      <c r="B12210" s="18"/>
    </row>
    <row r="12211" spans="2:2">
      <c r="B12211" s="18"/>
    </row>
    <row r="12212" spans="2:2">
      <c r="B12212" s="18"/>
    </row>
    <row r="12213" spans="2:2">
      <c r="B12213" s="18"/>
    </row>
    <row r="12214" spans="2:2">
      <c r="B12214" s="18"/>
    </row>
    <row r="12215" spans="2:2">
      <c r="B12215" s="18"/>
    </row>
    <row r="12216" spans="2:2">
      <c r="B12216" s="18"/>
    </row>
    <row r="12217" spans="2:2">
      <c r="B12217" s="18"/>
    </row>
    <row r="12218" spans="2:2">
      <c r="B12218" s="18"/>
    </row>
    <row r="12219" spans="2:2">
      <c r="B12219" s="18"/>
    </row>
    <row r="12220" spans="2:2">
      <c r="B12220" s="18"/>
    </row>
    <row r="12221" spans="2:2">
      <c r="B12221" s="18"/>
    </row>
    <row r="12222" spans="2:2">
      <c r="B12222" s="18"/>
    </row>
    <row r="12223" spans="2:2">
      <c r="B12223" s="18"/>
    </row>
    <row r="12224" spans="2:2">
      <c r="B12224" s="18"/>
    </row>
    <row r="12225" spans="2:2">
      <c r="B12225" s="18"/>
    </row>
    <row r="12226" spans="2:2">
      <c r="B12226" s="18"/>
    </row>
    <row r="12227" spans="2:2">
      <c r="B12227" s="18"/>
    </row>
    <row r="12228" spans="2:2">
      <c r="B12228" s="18"/>
    </row>
    <row r="12229" spans="2:2">
      <c r="B12229" s="18"/>
    </row>
    <row r="12230" spans="2:2">
      <c r="B12230" s="18"/>
    </row>
    <row r="12231" spans="2:2">
      <c r="B12231" s="18"/>
    </row>
    <row r="12232" spans="2:2">
      <c r="B12232" s="18"/>
    </row>
    <row r="12233" spans="2:2">
      <c r="B12233" s="18"/>
    </row>
    <row r="12234" spans="2:2">
      <c r="B12234" s="18"/>
    </row>
    <row r="12235" spans="2:2">
      <c r="B12235" s="18"/>
    </row>
    <row r="12236" spans="2:2">
      <c r="B12236" s="18"/>
    </row>
    <row r="12237" spans="2:2">
      <c r="B12237" s="18"/>
    </row>
    <row r="12238" spans="2:2">
      <c r="B12238" s="18"/>
    </row>
    <row r="12239" spans="2:2">
      <c r="B12239" s="18"/>
    </row>
    <row r="12240" spans="2:2">
      <c r="B12240" s="18"/>
    </row>
    <row r="12241" spans="2:2">
      <c r="B12241" s="18"/>
    </row>
    <row r="12242" spans="2:2">
      <c r="B12242" s="18"/>
    </row>
    <row r="12243" spans="2:2">
      <c r="B12243" s="18"/>
    </row>
    <row r="12244" spans="2:2">
      <c r="B12244" s="18"/>
    </row>
    <row r="12245" spans="2:2">
      <c r="B12245" s="18"/>
    </row>
    <row r="12246" spans="2:2">
      <c r="B12246" s="18"/>
    </row>
    <row r="12247" spans="2:2">
      <c r="B12247" s="18"/>
    </row>
    <row r="12248" spans="2:2">
      <c r="B12248" s="18"/>
    </row>
    <row r="12249" spans="2:2">
      <c r="B12249" s="18"/>
    </row>
    <row r="12250" spans="2:2">
      <c r="B12250" s="18"/>
    </row>
    <row r="12251" spans="2:2">
      <c r="B12251" s="18"/>
    </row>
    <row r="12252" spans="2:2">
      <c r="B12252" s="18"/>
    </row>
    <row r="12253" spans="2:2">
      <c r="B12253" s="18"/>
    </row>
    <row r="12254" spans="2:2">
      <c r="B12254" s="18"/>
    </row>
    <row r="12255" spans="2:2">
      <c r="B12255" s="18"/>
    </row>
    <row r="12256" spans="2:2">
      <c r="B12256" s="18"/>
    </row>
    <row r="12257" spans="2:2">
      <c r="B12257" s="18"/>
    </row>
    <row r="12258" spans="2:2">
      <c r="B12258" s="18"/>
    </row>
    <row r="12259" spans="2:2">
      <c r="B12259" s="18"/>
    </row>
    <row r="12260" spans="2:2">
      <c r="B12260" s="18"/>
    </row>
    <row r="12261" spans="2:2">
      <c r="B12261" s="18"/>
    </row>
    <row r="12262" spans="2:2">
      <c r="B12262" s="18"/>
    </row>
    <row r="12263" spans="2:2">
      <c r="B12263" s="18"/>
    </row>
    <row r="12264" spans="2:2">
      <c r="B12264" s="18"/>
    </row>
    <row r="12265" spans="2:2">
      <c r="B12265" s="18"/>
    </row>
    <row r="12266" spans="2:2">
      <c r="B12266" s="18"/>
    </row>
    <row r="12267" spans="2:2">
      <c r="B12267" s="18"/>
    </row>
    <row r="12268" spans="2:2">
      <c r="B12268" s="18"/>
    </row>
    <row r="12269" spans="2:2">
      <c r="B12269" s="18"/>
    </row>
    <row r="12270" spans="2:2">
      <c r="B12270" s="18"/>
    </row>
    <row r="12271" spans="2:2">
      <c r="B12271" s="18"/>
    </row>
    <row r="12272" spans="2:2">
      <c r="B12272" s="18"/>
    </row>
    <row r="12273" spans="2:2">
      <c r="B12273" s="18"/>
    </row>
    <row r="12274" spans="2:2">
      <c r="B12274" s="18"/>
    </row>
    <row r="12275" spans="2:2">
      <c r="B12275" s="18"/>
    </row>
    <row r="12276" spans="2:2">
      <c r="B12276" s="18"/>
    </row>
    <row r="12277" spans="2:2">
      <c r="B12277" s="18"/>
    </row>
    <row r="12278" spans="2:2">
      <c r="B12278" s="18"/>
    </row>
    <row r="12279" spans="2:2">
      <c r="B12279" s="18"/>
    </row>
    <row r="12280" spans="2:2">
      <c r="B12280" s="18"/>
    </row>
    <row r="12281" spans="2:2">
      <c r="B12281" s="18"/>
    </row>
    <row r="12282" spans="2:2">
      <c r="B12282" s="18"/>
    </row>
    <row r="12283" spans="2:2">
      <c r="B12283" s="18"/>
    </row>
    <row r="12284" spans="2:2">
      <c r="B12284" s="18"/>
    </row>
    <row r="12285" spans="2:2">
      <c r="B12285" s="18"/>
    </row>
    <row r="12286" spans="2:2">
      <c r="B12286" s="18"/>
    </row>
    <row r="12287" spans="2:2">
      <c r="B12287" s="18"/>
    </row>
    <row r="12288" spans="2:2">
      <c r="B12288" s="18"/>
    </row>
    <row r="12289" spans="2:2">
      <c r="B12289" s="18"/>
    </row>
    <row r="12290" spans="2:2">
      <c r="B12290" s="18"/>
    </row>
    <row r="12291" spans="2:2">
      <c r="B12291" s="18"/>
    </row>
    <row r="12292" spans="2:2">
      <c r="B12292" s="18"/>
    </row>
    <row r="12293" spans="2:2">
      <c r="B12293" s="18"/>
    </row>
    <row r="12294" spans="2:2">
      <c r="B12294" s="18"/>
    </row>
    <row r="12295" spans="2:2">
      <c r="B12295" s="18"/>
    </row>
    <row r="12296" spans="2:2">
      <c r="B12296" s="18"/>
    </row>
    <row r="12297" spans="2:2">
      <c r="B12297" s="18"/>
    </row>
    <row r="12298" spans="2:2">
      <c r="B12298" s="18"/>
    </row>
    <row r="12299" spans="2:2">
      <c r="B12299" s="18"/>
    </row>
    <row r="12300" spans="2:2">
      <c r="B12300" s="18"/>
    </row>
    <row r="12301" spans="2:2">
      <c r="B12301" s="18"/>
    </row>
    <row r="12302" spans="2:2">
      <c r="B12302" s="18"/>
    </row>
    <row r="12303" spans="2:2">
      <c r="B12303" s="18"/>
    </row>
    <row r="12304" spans="2:2">
      <c r="B12304" s="18"/>
    </row>
    <row r="12305" spans="2:2">
      <c r="B12305" s="18"/>
    </row>
    <row r="12306" spans="2:2">
      <c r="B12306" s="18"/>
    </row>
    <row r="12307" spans="2:2">
      <c r="B12307" s="18"/>
    </row>
    <row r="12308" spans="2:2">
      <c r="B12308" s="18"/>
    </row>
    <row r="12309" spans="2:2">
      <c r="B12309" s="18"/>
    </row>
    <row r="12310" spans="2:2">
      <c r="B12310" s="18"/>
    </row>
    <row r="12311" spans="2:2">
      <c r="B12311" s="18"/>
    </row>
    <row r="12312" spans="2:2">
      <c r="B12312" s="18"/>
    </row>
    <row r="12313" spans="2:2">
      <c r="B12313" s="18"/>
    </row>
    <row r="12314" spans="2:2">
      <c r="B12314" s="18"/>
    </row>
    <row r="12315" spans="2:2">
      <c r="B12315" s="18"/>
    </row>
    <row r="12316" spans="2:2">
      <c r="B12316" s="18"/>
    </row>
    <row r="12317" spans="2:2">
      <c r="B12317" s="18"/>
    </row>
    <row r="12318" spans="2:2">
      <c r="B12318" s="18"/>
    </row>
    <row r="12319" spans="2:2">
      <c r="B12319" s="18"/>
    </row>
    <row r="12320" spans="2:2">
      <c r="B12320" s="18"/>
    </row>
    <row r="12321" spans="2:2">
      <c r="B12321" s="18"/>
    </row>
    <row r="12322" spans="2:2">
      <c r="B12322" s="18"/>
    </row>
    <row r="12323" spans="2:2">
      <c r="B12323" s="18"/>
    </row>
    <row r="12324" spans="2:2">
      <c r="B12324" s="18"/>
    </row>
    <row r="12325" spans="2:2">
      <c r="B12325" s="18"/>
    </row>
    <row r="12326" spans="2:2">
      <c r="B12326" s="18"/>
    </row>
    <row r="12327" spans="2:2">
      <c r="B12327" s="18"/>
    </row>
    <row r="12328" spans="2:2">
      <c r="B12328" s="18"/>
    </row>
    <row r="12329" spans="2:2">
      <c r="B12329" s="18"/>
    </row>
    <row r="12330" spans="2:2">
      <c r="B12330" s="18"/>
    </row>
    <row r="12331" spans="2:2">
      <c r="B12331" s="18"/>
    </row>
    <row r="12332" spans="2:2">
      <c r="B12332" s="18"/>
    </row>
    <row r="12333" spans="2:2">
      <c r="B12333" s="18"/>
    </row>
    <row r="12334" spans="2:2">
      <c r="B12334" s="18"/>
    </row>
    <row r="12335" spans="2:2">
      <c r="B12335" s="18"/>
    </row>
    <row r="12336" spans="2:2">
      <c r="B12336" s="18"/>
    </row>
    <row r="12337" spans="2:2">
      <c r="B12337" s="18"/>
    </row>
    <row r="12338" spans="2:2">
      <c r="B12338" s="18"/>
    </row>
    <row r="12339" spans="2:2">
      <c r="B12339" s="18"/>
    </row>
    <row r="12340" spans="2:2">
      <c r="B12340" s="18"/>
    </row>
    <row r="12341" spans="2:2">
      <c r="B12341" s="18"/>
    </row>
    <row r="12342" spans="2:2">
      <c r="B12342" s="18"/>
    </row>
    <row r="12343" spans="2:2">
      <c r="B12343" s="18"/>
    </row>
    <row r="12344" spans="2:2">
      <c r="B12344" s="18"/>
    </row>
    <row r="12345" spans="2:2">
      <c r="B12345" s="18"/>
    </row>
    <row r="12346" spans="2:2">
      <c r="B12346" s="18"/>
    </row>
    <row r="12347" spans="2:2">
      <c r="B12347" s="18"/>
    </row>
    <row r="12348" spans="2:2">
      <c r="B12348" s="18"/>
    </row>
    <row r="12349" spans="2:2">
      <c r="B12349" s="18"/>
    </row>
    <row r="12350" spans="2:2">
      <c r="B12350" s="18"/>
    </row>
    <row r="12351" spans="2:2">
      <c r="B12351" s="18"/>
    </row>
    <row r="12352" spans="2:2">
      <c r="B12352" s="18"/>
    </row>
    <row r="12353" spans="2:2">
      <c r="B12353" s="18"/>
    </row>
    <row r="12354" spans="2:2">
      <c r="B12354" s="18"/>
    </row>
    <row r="12355" spans="2:2">
      <c r="B12355" s="18"/>
    </row>
    <row r="12356" spans="2:2">
      <c r="B12356" s="18"/>
    </row>
    <row r="12357" spans="2:2">
      <c r="B12357" s="18"/>
    </row>
    <row r="12358" spans="2:2">
      <c r="B12358" s="18"/>
    </row>
    <row r="12359" spans="2:2">
      <c r="B12359" s="18"/>
    </row>
    <row r="12360" spans="2:2">
      <c r="B12360" s="18"/>
    </row>
    <row r="12361" spans="2:2">
      <c r="B12361" s="18"/>
    </row>
    <row r="12362" spans="2:2">
      <c r="B12362" s="18"/>
    </row>
    <row r="12363" spans="2:2">
      <c r="B12363" s="18"/>
    </row>
    <row r="12364" spans="2:2">
      <c r="B12364" s="18"/>
    </row>
    <row r="12365" spans="2:2">
      <c r="B12365" s="18"/>
    </row>
    <row r="12366" spans="2:2">
      <c r="B12366" s="18"/>
    </row>
    <row r="12367" spans="2:2">
      <c r="B12367" s="18"/>
    </row>
    <row r="12368" spans="2:2">
      <c r="B12368" s="18"/>
    </row>
    <row r="12369" spans="2:2">
      <c r="B12369" s="18"/>
    </row>
    <row r="12370" spans="2:2">
      <c r="B12370" s="18"/>
    </row>
    <row r="12371" spans="2:2">
      <c r="B12371" s="18"/>
    </row>
    <row r="12372" spans="2:2">
      <c r="B12372" s="18"/>
    </row>
    <row r="12373" spans="2:2">
      <c r="B12373" s="18"/>
    </row>
    <row r="12374" spans="2:2">
      <c r="B12374" s="18"/>
    </row>
    <row r="12375" spans="2:2">
      <c r="B12375" s="18"/>
    </row>
    <row r="12376" spans="2:2">
      <c r="B12376" s="18"/>
    </row>
    <row r="12377" spans="2:2">
      <c r="B12377" s="18"/>
    </row>
    <row r="12378" spans="2:2">
      <c r="B12378" s="18"/>
    </row>
    <row r="12379" spans="2:2">
      <c r="B12379" s="18"/>
    </row>
    <row r="12380" spans="2:2">
      <c r="B12380" s="18"/>
    </row>
    <row r="12381" spans="2:2">
      <c r="B12381" s="18"/>
    </row>
    <row r="12382" spans="2:2">
      <c r="B12382" s="18"/>
    </row>
    <row r="12383" spans="2:2">
      <c r="B12383" s="18"/>
    </row>
    <row r="12384" spans="2:2">
      <c r="B12384" s="18"/>
    </row>
    <row r="12385" spans="2:2">
      <c r="B12385" s="18"/>
    </row>
    <row r="12386" spans="2:2">
      <c r="B12386" s="18"/>
    </row>
    <row r="12387" spans="2:2">
      <c r="B12387" s="18"/>
    </row>
    <row r="12388" spans="2:2">
      <c r="B12388" s="18"/>
    </row>
    <row r="12389" spans="2:2">
      <c r="B12389" s="18"/>
    </row>
    <row r="12390" spans="2:2">
      <c r="B12390" s="18"/>
    </row>
    <row r="12391" spans="2:2">
      <c r="B12391" s="18"/>
    </row>
    <row r="12392" spans="2:2">
      <c r="B12392" s="18"/>
    </row>
    <row r="12393" spans="2:2">
      <c r="B12393" s="18"/>
    </row>
    <row r="12394" spans="2:2">
      <c r="B12394" s="18"/>
    </row>
    <row r="12395" spans="2:2">
      <c r="B12395" s="18"/>
    </row>
    <row r="12396" spans="2:2">
      <c r="B12396" s="18"/>
    </row>
    <row r="12397" spans="2:2">
      <c r="B12397" s="18"/>
    </row>
    <row r="12398" spans="2:2">
      <c r="B12398" s="18"/>
    </row>
    <row r="12399" spans="2:2">
      <c r="B12399" s="18"/>
    </row>
    <row r="12400" spans="2:2">
      <c r="B12400" s="18"/>
    </row>
    <row r="12401" spans="2:2">
      <c r="B12401" s="18"/>
    </row>
    <row r="12402" spans="2:2">
      <c r="B12402" s="18"/>
    </row>
    <row r="12403" spans="2:2">
      <c r="B12403" s="18"/>
    </row>
    <row r="12404" spans="2:2">
      <c r="B12404" s="18"/>
    </row>
    <row r="12405" spans="2:2">
      <c r="B12405" s="18"/>
    </row>
    <row r="12406" spans="2:2">
      <c r="B12406" s="18"/>
    </row>
    <row r="12407" spans="2:2">
      <c r="B12407" s="18"/>
    </row>
    <row r="12408" spans="2:2">
      <c r="B12408" s="18"/>
    </row>
    <row r="12409" spans="2:2">
      <c r="B12409" s="18"/>
    </row>
    <row r="12410" spans="2:2">
      <c r="B12410" s="18"/>
    </row>
    <row r="12411" spans="2:2">
      <c r="B12411" s="18"/>
    </row>
    <row r="12412" spans="2:2">
      <c r="B12412" s="18"/>
    </row>
    <row r="12413" spans="2:2">
      <c r="B12413" s="18"/>
    </row>
    <row r="12414" spans="2:2">
      <c r="B12414" s="18"/>
    </row>
    <row r="12415" spans="2:2">
      <c r="B12415" s="18"/>
    </row>
    <row r="12416" spans="2:2">
      <c r="B12416" s="18"/>
    </row>
    <row r="12417" spans="2:2">
      <c r="B12417" s="18"/>
    </row>
    <row r="12418" spans="2:2">
      <c r="B12418" s="18"/>
    </row>
    <row r="12419" spans="2:2">
      <c r="B12419" s="18"/>
    </row>
    <row r="12420" spans="2:2">
      <c r="B12420" s="18"/>
    </row>
    <row r="12421" spans="2:2">
      <c r="B12421" s="18"/>
    </row>
    <row r="12422" spans="2:2">
      <c r="B12422" s="18"/>
    </row>
    <row r="12423" spans="2:2">
      <c r="B12423" s="18"/>
    </row>
    <row r="12424" spans="2:2">
      <c r="B12424" s="18"/>
    </row>
    <row r="12425" spans="2:2">
      <c r="B12425" s="18"/>
    </row>
    <row r="12426" spans="2:2">
      <c r="B12426" s="18"/>
    </row>
    <row r="12427" spans="2:2">
      <c r="B12427" s="18"/>
    </row>
    <row r="12428" spans="2:2">
      <c r="B12428" s="18"/>
    </row>
    <row r="12429" spans="2:2">
      <c r="B12429" s="18"/>
    </row>
    <row r="12430" spans="2:2">
      <c r="B12430" s="18"/>
    </row>
    <row r="12431" spans="2:2">
      <c r="B12431" s="18"/>
    </row>
    <row r="12432" spans="2:2">
      <c r="B12432" s="18"/>
    </row>
    <row r="12433" spans="2:2">
      <c r="B12433" s="18"/>
    </row>
    <row r="12434" spans="2:2">
      <c r="B12434" s="18"/>
    </row>
    <row r="12435" spans="2:2">
      <c r="B12435" s="18"/>
    </row>
    <row r="12436" spans="2:2">
      <c r="B12436" s="18"/>
    </row>
    <row r="12437" spans="2:2">
      <c r="B12437" s="18"/>
    </row>
    <row r="12438" spans="2:2">
      <c r="B12438" s="18"/>
    </row>
    <row r="12439" spans="2:2">
      <c r="B12439" s="18"/>
    </row>
    <row r="12440" spans="2:2">
      <c r="B12440" s="18"/>
    </row>
    <row r="12441" spans="2:2">
      <c r="B12441" s="18"/>
    </row>
    <row r="12442" spans="2:2">
      <c r="B12442" s="18"/>
    </row>
    <row r="12443" spans="2:2">
      <c r="B12443" s="18"/>
    </row>
    <row r="12444" spans="2:2">
      <c r="B12444" s="18"/>
    </row>
    <row r="12445" spans="2:2">
      <c r="B12445" s="18"/>
    </row>
    <row r="12446" spans="2:2">
      <c r="B12446" s="18"/>
    </row>
    <row r="12447" spans="2:2">
      <c r="B12447" s="18"/>
    </row>
    <row r="12448" spans="2:2">
      <c r="B12448" s="18"/>
    </row>
    <row r="12449" spans="2:2">
      <c r="B12449" s="18"/>
    </row>
    <row r="12450" spans="2:2">
      <c r="B12450" s="18"/>
    </row>
    <row r="12451" spans="2:2">
      <c r="B12451" s="18"/>
    </row>
    <row r="12452" spans="2:2">
      <c r="B12452" s="18"/>
    </row>
    <row r="12453" spans="2:2">
      <c r="B12453" s="18"/>
    </row>
    <row r="12454" spans="2:2">
      <c r="B12454" s="18"/>
    </row>
    <row r="12455" spans="2:2">
      <c r="B12455" s="18"/>
    </row>
    <row r="12456" spans="2:2">
      <c r="B12456" s="18"/>
    </row>
    <row r="12457" spans="2:2">
      <c r="B12457" s="18"/>
    </row>
    <row r="12458" spans="2:2">
      <c r="B12458" s="18"/>
    </row>
    <row r="12459" spans="2:2">
      <c r="B12459" s="18"/>
    </row>
    <row r="12460" spans="2:2">
      <c r="B12460" s="18"/>
    </row>
    <row r="12461" spans="2:2">
      <c r="B12461" s="18"/>
    </row>
    <row r="12462" spans="2:2">
      <c r="B12462" s="18"/>
    </row>
    <row r="12463" spans="2:2">
      <c r="B12463" s="18"/>
    </row>
    <row r="12464" spans="2:2">
      <c r="B12464" s="18"/>
    </row>
    <row r="12465" spans="2:2">
      <c r="B12465" s="18"/>
    </row>
    <row r="12466" spans="2:2">
      <c r="B12466" s="18"/>
    </row>
    <row r="12467" spans="2:2">
      <c r="B12467" s="18"/>
    </row>
    <row r="12468" spans="2:2">
      <c r="B12468" s="18"/>
    </row>
    <row r="12469" spans="2:2">
      <c r="B12469" s="18"/>
    </row>
    <row r="12470" spans="2:2">
      <c r="B12470" s="18"/>
    </row>
    <row r="12471" spans="2:2">
      <c r="B12471" s="18"/>
    </row>
    <row r="12472" spans="2:2">
      <c r="B12472" s="18"/>
    </row>
    <row r="12473" spans="2:2">
      <c r="B12473" s="18"/>
    </row>
    <row r="12474" spans="2:2">
      <c r="B12474" s="18"/>
    </row>
    <row r="12475" spans="2:2">
      <c r="B12475" s="18"/>
    </row>
    <row r="12476" spans="2:2">
      <c r="B12476" s="18"/>
    </row>
    <row r="12477" spans="2:2">
      <c r="B12477" s="18"/>
    </row>
    <row r="12478" spans="2:2">
      <c r="B12478" s="18"/>
    </row>
    <row r="12479" spans="2:2">
      <c r="B12479" s="18"/>
    </row>
    <row r="12480" spans="2:2">
      <c r="B12480" s="18"/>
    </row>
    <row r="12481" spans="2:2">
      <c r="B12481" s="18"/>
    </row>
    <row r="12482" spans="2:2">
      <c r="B12482" s="18"/>
    </row>
    <row r="12483" spans="2:2">
      <c r="B12483" s="18"/>
    </row>
    <row r="12484" spans="2:2">
      <c r="B12484" s="18"/>
    </row>
    <row r="12485" spans="2:2">
      <c r="B12485" s="18"/>
    </row>
    <row r="12486" spans="2:2">
      <c r="B12486" s="18"/>
    </row>
    <row r="12487" spans="2:2">
      <c r="B12487" s="18"/>
    </row>
    <row r="12488" spans="2:2">
      <c r="B12488" s="18"/>
    </row>
    <row r="12489" spans="2:2">
      <c r="B12489" s="18"/>
    </row>
    <row r="12490" spans="2:2">
      <c r="B12490" s="18"/>
    </row>
    <row r="12491" spans="2:2">
      <c r="B12491" s="18"/>
    </row>
    <row r="12492" spans="2:2">
      <c r="B12492" s="18"/>
    </row>
    <row r="12493" spans="2:2">
      <c r="B12493" s="18"/>
    </row>
    <row r="12494" spans="2:2">
      <c r="B12494" s="18"/>
    </row>
    <row r="12495" spans="2:2">
      <c r="B12495" s="18"/>
    </row>
    <row r="12496" spans="2:2">
      <c r="B12496" s="18"/>
    </row>
    <row r="12497" spans="2:2">
      <c r="B12497" s="18"/>
    </row>
    <row r="12498" spans="2:2">
      <c r="B12498" s="18"/>
    </row>
    <row r="12499" spans="2:2">
      <c r="B12499" s="18"/>
    </row>
    <row r="12500" spans="2:2">
      <c r="B12500" s="18"/>
    </row>
    <row r="12501" spans="2:2">
      <c r="B12501" s="18"/>
    </row>
    <row r="12502" spans="2:2">
      <c r="B12502" s="18"/>
    </row>
    <row r="12503" spans="2:2">
      <c r="B12503" s="18"/>
    </row>
    <row r="12504" spans="2:2">
      <c r="B12504" s="18"/>
    </row>
    <row r="12505" spans="2:2">
      <c r="B12505" s="18"/>
    </row>
    <row r="12506" spans="2:2">
      <c r="B12506" s="18"/>
    </row>
    <row r="12507" spans="2:2">
      <c r="B12507" s="18"/>
    </row>
    <row r="12508" spans="2:2">
      <c r="B12508" s="18"/>
    </row>
    <row r="12509" spans="2:2">
      <c r="B12509" s="18"/>
    </row>
    <row r="12510" spans="2:2">
      <c r="B12510" s="18"/>
    </row>
    <row r="12511" spans="2:2">
      <c r="B12511" s="18"/>
    </row>
    <row r="12512" spans="2:2">
      <c r="B12512" s="18"/>
    </row>
    <row r="12513" spans="2:2">
      <c r="B12513" s="18"/>
    </row>
    <row r="12514" spans="2:2">
      <c r="B12514" s="18"/>
    </row>
    <row r="12515" spans="2:2">
      <c r="B12515" s="18"/>
    </row>
    <row r="12516" spans="2:2">
      <c r="B12516" s="18"/>
    </row>
    <row r="12517" spans="2:2">
      <c r="B12517" s="18"/>
    </row>
    <row r="12518" spans="2:2">
      <c r="B12518" s="18"/>
    </row>
    <row r="12519" spans="2:2">
      <c r="B12519" s="18"/>
    </row>
    <row r="12520" spans="2:2">
      <c r="B12520" s="18"/>
    </row>
    <row r="12521" spans="2:2">
      <c r="B12521" s="18"/>
    </row>
    <row r="12522" spans="2:2">
      <c r="B12522" s="18"/>
    </row>
    <row r="12523" spans="2:2">
      <c r="B12523" s="18"/>
    </row>
    <row r="12524" spans="2:2">
      <c r="B12524" s="18"/>
    </row>
    <row r="12525" spans="2:2">
      <c r="B12525" s="18"/>
    </row>
    <row r="12526" spans="2:2">
      <c r="B12526" s="18"/>
    </row>
    <row r="12527" spans="2:2">
      <c r="B12527" s="18"/>
    </row>
    <row r="12528" spans="2:2">
      <c r="B12528" s="18"/>
    </row>
    <row r="12529" spans="2:2">
      <c r="B12529" s="18"/>
    </row>
    <row r="12530" spans="2:2">
      <c r="B12530" s="18"/>
    </row>
    <row r="12531" spans="2:2">
      <c r="B12531" s="18"/>
    </row>
    <row r="12532" spans="2:2">
      <c r="B12532" s="18"/>
    </row>
    <row r="12533" spans="2:2">
      <c r="B12533" s="18"/>
    </row>
    <row r="12534" spans="2:2">
      <c r="B12534" s="18"/>
    </row>
    <row r="12535" spans="2:2">
      <c r="B12535" s="18"/>
    </row>
    <row r="12536" spans="2:2">
      <c r="B12536" s="18"/>
    </row>
    <row r="12537" spans="2:2">
      <c r="B12537" s="18"/>
    </row>
    <row r="12538" spans="2:2">
      <c r="B12538" s="18"/>
    </row>
    <row r="12539" spans="2:2">
      <c r="B12539" s="18"/>
    </row>
    <row r="12540" spans="2:2">
      <c r="B12540" s="18"/>
    </row>
    <row r="12541" spans="2:2">
      <c r="B12541" s="18"/>
    </row>
    <row r="12542" spans="2:2">
      <c r="B12542" s="18"/>
    </row>
    <row r="12543" spans="2:2">
      <c r="B12543" s="18"/>
    </row>
    <row r="12544" spans="2:2">
      <c r="B12544" s="18"/>
    </row>
    <row r="12545" spans="2:2">
      <c r="B12545" s="18"/>
    </row>
    <row r="12546" spans="2:2">
      <c r="B12546" s="18"/>
    </row>
    <row r="12547" spans="2:2">
      <c r="B12547" s="18"/>
    </row>
    <row r="12548" spans="2:2">
      <c r="B12548" s="18"/>
    </row>
    <row r="12549" spans="2:2">
      <c r="B12549" s="18"/>
    </row>
    <row r="12550" spans="2:2">
      <c r="B12550" s="18"/>
    </row>
    <row r="12551" spans="2:2">
      <c r="B12551" s="18"/>
    </row>
    <row r="12552" spans="2:2">
      <c r="B12552" s="18"/>
    </row>
    <row r="12553" spans="2:2">
      <c r="B12553" s="18"/>
    </row>
    <row r="12554" spans="2:2">
      <c r="B12554" s="18"/>
    </row>
    <row r="12555" spans="2:2">
      <c r="B12555" s="18"/>
    </row>
    <row r="12556" spans="2:2">
      <c r="B12556" s="18"/>
    </row>
    <row r="12557" spans="2:2">
      <c r="B12557" s="18"/>
    </row>
    <row r="12558" spans="2:2">
      <c r="B12558" s="18"/>
    </row>
    <row r="12559" spans="2:2">
      <c r="B12559" s="18"/>
    </row>
    <row r="12560" spans="2:2">
      <c r="B12560" s="18"/>
    </row>
    <row r="12561" spans="2:2">
      <c r="B12561" s="18"/>
    </row>
    <row r="12562" spans="2:2">
      <c r="B12562" s="18"/>
    </row>
    <row r="12563" spans="2:2">
      <c r="B12563" s="18"/>
    </row>
    <row r="12564" spans="2:2">
      <c r="B12564" s="18"/>
    </row>
    <row r="12565" spans="2:2">
      <c r="B12565" s="18"/>
    </row>
    <row r="12566" spans="2:2">
      <c r="B12566" s="18"/>
    </row>
    <row r="12567" spans="2:2">
      <c r="B12567" s="18"/>
    </row>
    <row r="12568" spans="2:2">
      <c r="B12568" s="18"/>
    </row>
    <row r="12569" spans="2:2">
      <c r="B12569" s="18"/>
    </row>
    <row r="12570" spans="2:2">
      <c r="B12570" s="18"/>
    </row>
    <row r="12571" spans="2:2">
      <c r="B12571" s="18"/>
    </row>
    <row r="12572" spans="2:2">
      <c r="B12572" s="18"/>
    </row>
    <row r="12573" spans="2:2">
      <c r="B12573" s="18"/>
    </row>
    <row r="12574" spans="2:2">
      <c r="B12574" s="18"/>
    </row>
    <row r="12575" spans="2:2">
      <c r="B12575" s="18"/>
    </row>
    <row r="12576" spans="2:2">
      <c r="B12576" s="18"/>
    </row>
    <row r="12577" spans="2:2">
      <c r="B12577" s="18"/>
    </row>
    <row r="12578" spans="2:2">
      <c r="B12578" s="18"/>
    </row>
    <row r="12579" spans="2:2">
      <c r="B12579" s="18"/>
    </row>
    <row r="12580" spans="2:2">
      <c r="B12580" s="18"/>
    </row>
    <row r="12581" spans="2:2">
      <c r="B12581" s="18"/>
    </row>
    <row r="12582" spans="2:2">
      <c r="B12582" s="18"/>
    </row>
    <row r="12583" spans="2:2">
      <c r="B12583" s="18"/>
    </row>
    <row r="12584" spans="2:2">
      <c r="B12584" s="18"/>
    </row>
    <row r="12585" spans="2:2">
      <c r="B12585" s="18"/>
    </row>
    <row r="12586" spans="2:2">
      <c r="B12586" s="18"/>
    </row>
    <row r="12587" spans="2:2">
      <c r="B12587" s="18"/>
    </row>
    <row r="12588" spans="2:2">
      <c r="B12588" s="18"/>
    </row>
    <row r="12589" spans="2:2">
      <c r="B12589" s="18"/>
    </row>
    <row r="12590" spans="2:2">
      <c r="B12590" s="18"/>
    </row>
    <row r="12591" spans="2:2">
      <c r="B12591" s="18"/>
    </row>
    <row r="12592" spans="2:2">
      <c r="B12592" s="18"/>
    </row>
    <row r="12593" spans="2:2">
      <c r="B12593" s="18"/>
    </row>
    <row r="12594" spans="2:2">
      <c r="B12594" s="18"/>
    </row>
    <row r="12595" spans="2:2">
      <c r="B12595" s="18"/>
    </row>
    <row r="12596" spans="2:2">
      <c r="B12596" s="18"/>
    </row>
    <row r="12597" spans="2:2">
      <c r="B12597" s="18"/>
    </row>
    <row r="12598" spans="2:2">
      <c r="B12598" s="18"/>
    </row>
    <row r="12599" spans="2:2">
      <c r="B12599" s="18"/>
    </row>
    <row r="12600" spans="2:2">
      <c r="B12600" s="18"/>
    </row>
    <row r="12601" spans="2:2">
      <c r="B12601" s="18"/>
    </row>
    <row r="12602" spans="2:2">
      <c r="B12602" s="18"/>
    </row>
    <row r="12603" spans="2:2">
      <c r="B12603" s="18"/>
    </row>
    <row r="12604" spans="2:2">
      <c r="B12604" s="18"/>
    </row>
    <row r="12605" spans="2:2">
      <c r="B12605" s="18"/>
    </row>
    <row r="12606" spans="2:2">
      <c r="B12606" s="18"/>
    </row>
    <row r="12607" spans="2:2">
      <c r="B12607" s="18"/>
    </row>
    <row r="12608" spans="2:2">
      <c r="B12608" s="18"/>
    </row>
    <row r="12609" spans="2:2">
      <c r="B12609" s="18"/>
    </row>
    <row r="12610" spans="2:2">
      <c r="B12610" s="18"/>
    </row>
    <row r="12611" spans="2:2">
      <c r="B12611" s="18"/>
    </row>
    <row r="12612" spans="2:2">
      <c r="B12612" s="18"/>
    </row>
    <row r="12613" spans="2:2">
      <c r="B12613" s="18"/>
    </row>
    <row r="12614" spans="2:2">
      <c r="B12614" s="18"/>
    </row>
    <row r="12615" spans="2:2">
      <c r="B12615" s="18"/>
    </row>
    <row r="12616" spans="2:2">
      <c r="B12616" s="18"/>
    </row>
    <row r="12617" spans="2:2">
      <c r="B12617" s="18"/>
    </row>
    <row r="12618" spans="2:2">
      <c r="B12618" s="18"/>
    </row>
    <row r="12619" spans="2:2">
      <c r="B12619" s="18"/>
    </row>
    <row r="12620" spans="2:2">
      <c r="B12620" s="18"/>
    </row>
    <row r="12621" spans="2:2">
      <c r="B12621" s="18"/>
    </row>
    <row r="12622" spans="2:2">
      <c r="B12622" s="18"/>
    </row>
    <row r="12623" spans="2:2">
      <c r="B12623" s="18"/>
    </row>
    <row r="12624" spans="2:2">
      <c r="B12624" s="18"/>
    </row>
    <row r="12625" spans="2:2">
      <c r="B12625" s="18"/>
    </row>
    <row r="12626" spans="2:2">
      <c r="B12626" s="18"/>
    </row>
    <row r="12627" spans="2:2">
      <c r="B12627" s="18"/>
    </row>
    <row r="12628" spans="2:2">
      <c r="B12628" s="18"/>
    </row>
    <row r="12629" spans="2:2">
      <c r="B12629" s="18"/>
    </row>
    <row r="12630" spans="2:2">
      <c r="B12630" s="18"/>
    </row>
    <row r="12631" spans="2:2">
      <c r="B12631" s="18"/>
    </row>
    <row r="12632" spans="2:2">
      <c r="B12632" s="18"/>
    </row>
    <row r="12633" spans="2:2">
      <c r="B12633" s="18"/>
    </row>
    <row r="12634" spans="2:2">
      <c r="B12634" s="18"/>
    </row>
    <row r="12635" spans="2:2">
      <c r="B12635" s="18"/>
    </row>
    <row r="12636" spans="2:2">
      <c r="B12636" s="18"/>
    </row>
    <row r="12637" spans="2:2">
      <c r="B12637" s="18"/>
    </row>
    <row r="12638" spans="2:2">
      <c r="B12638" s="18"/>
    </row>
    <row r="12639" spans="2:2">
      <c r="B12639" s="18"/>
    </row>
    <row r="12640" spans="2:2">
      <c r="B12640" s="18"/>
    </row>
    <row r="12641" spans="2:2">
      <c r="B12641" s="18"/>
    </row>
    <row r="12642" spans="2:2">
      <c r="B12642" s="18"/>
    </row>
    <row r="12643" spans="2:2">
      <c r="B12643" s="18"/>
    </row>
    <row r="12644" spans="2:2">
      <c r="B12644" s="18"/>
    </row>
    <row r="12645" spans="2:2">
      <c r="B12645" s="18"/>
    </row>
    <row r="12646" spans="2:2">
      <c r="B12646" s="18"/>
    </row>
    <row r="12647" spans="2:2">
      <c r="B12647" s="18"/>
    </row>
    <row r="12648" spans="2:2">
      <c r="B12648" s="18"/>
    </row>
    <row r="12649" spans="2:2">
      <c r="B12649" s="18"/>
    </row>
    <row r="12650" spans="2:2">
      <c r="B12650" s="18"/>
    </row>
    <row r="12651" spans="2:2">
      <c r="B12651" s="18"/>
    </row>
    <row r="12652" spans="2:2">
      <c r="B12652" s="18"/>
    </row>
    <row r="12653" spans="2:2">
      <c r="B12653" s="18"/>
    </row>
    <row r="12654" spans="2:2">
      <c r="B12654" s="18"/>
    </row>
    <row r="12655" spans="2:2">
      <c r="B12655" s="18"/>
    </row>
    <row r="12656" spans="2:2">
      <c r="B12656" s="18"/>
    </row>
    <row r="12657" spans="2:2">
      <c r="B12657" s="18"/>
    </row>
    <row r="12658" spans="2:2">
      <c r="B12658" s="18"/>
    </row>
    <row r="12659" spans="2:2">
      <c r="B12659" s="18"/>
    </row>
    <row r="12660" spans="2:2">
      <c r="B12660" s="18"/>
    </row>
    <row r="12661" spans="2:2">
      <c r="B12661" s="18"/>
    </row>
    <row r="12662" spans="2:2">
      <c r="B12662" s="18"/>
    </row>
    <row r="12663" spans="2:2">
      <c r="B12663" s="18"/>
    </row>
    <row r="12664" spans="2:2">
      <c r="B12664" s="18"/>
    </row>
    <row r="12665" spans="2:2">
      <c r="B12665" s="18"/>
    </row>
    <row r="12666" spans="2:2">
      <c r="B12666" s="18"/>
    </row>
    <row r="12667" spans="2:2">
      <c r="B12667" s="18"/>
    </row>
    <row r="12668" spans="2:2">
      <c r="B12668" s="18"/>
    </row>
    <row r="12669" spans="2:2">
      <c r="B12669" s="18"/>
    </row>
    <row r="12670" spans="2:2">
      <c r="B12670" s="18"/>
    </row>
    <row r="12671" spans="2:2">
      <c r="B12671" s="18"/>
    </row>
    <row r="12672" spans="2:2">
      <c r="B12672" s="18"/>
    </row>
    <row r="12673" spans="2:2">
      <c r="B12673" s="18"/>
    </row>
    <row r="12674" spans="2:2">
      <c r="B12674" s="18"/>
    </row>
    <row r="12675" spans="2:2">
      <c r="B12675" s="18"/>
    </row>
    <row r="12676" spans="2:2">
      <c r="B12676" s="18"/>
    </row>
    <row r="12677" spans="2:2">
      <c r="B12677" s="18"/>
    </row>
    <row r="12678" spans="2:2">
      <c r="B12678" s="18"/>
    </row>
    <row r="12679" spans="2:2">
      <c r="B12679" s="18"/>
    </row>
    <row r="12680" spans="2:2">
      <c r="B12680" s="18"/>
    </row>
    <row r="12681" spans="2:2">
      <c r="B12681" s="18"/>
    </row>
    <row r="12682" spans="2:2">
      <c r="B12682" s="18"/>
    </row>
    <row r="12683" spans="2:2">
      <c r="B12683" s="18"/>
    </row>
    <row r="12684" spans="2:2">
      <c r="B12684" s="18"/>
    </row>
    <row r="12685" spans="2:2">
      <c r="B12685" s="18"/>
    </row>
    <row r="12686" spans="2:2">
      <c r="B12686" s="18"/>
    </row>
    <row r="12687" spans="2:2">
      <c r="B12687" s="18"/>
    </row>
    <row r="12688" spans="2:2">
      <c r="B12688" s="18"/>
    </row>
    <row r="12689" spans="2:2">
      <c r="B12689" s="18"/>
    </row>
    <row r="12690" spans="2:2">
      <c r="B12690" s="18"/>
    </row>
    <row r="12691" spans="2:2">
      <c r="B12691" s="18"/>
    </row>
    <row r="12692" spans="2:2">
      <c r="B12692" s="18"/>
    </row>
    <row r="12693" spans="2:2">
      <c r="B12693" s="18"/>
    </row>
    <row r="12694" spans="2:2">
      <c r="B12694" s="18"/>
    </row>
    <row r="12695" spans="2:2">
      <c r="B12695" s="18"/>
    </row>
    <row r="12696" spans="2:2">
      <c r="B12696" s="18"/>
    </row>
    <row r="12697" spans="2:2">
      <c r="B12697" s="18"/>
    </row>
    <row r="12698" spans="2:2">
      <c r="B12698" s="18"/>
    </row>
    <row r="12699" spans="2:2">
      <c r="B12699" s="18"/>
    </row>
    <row r="12700" spans="2:2">
      <c r="B12700" s="18"/>
    </row>
    <row r="12701" spans="2:2">
      <c r="B12701" s="18"/>
    </row>
    <row r="12702" spans="2:2">
      <c r="B12702" s="18"/>
    </row>
    <row r="12703" spans="2:2">
      <c r="B12703" s="18"/>
    </row>
    <row r="12704" spans="2:2">
      <c r="B12704" s="18"/>
    </row>
    <row r="12705" spans="2:2">
      <c r="B12705" s="18"/>
    </row>
    <row r="12706" spans="2:2">
      <c r="B12706" s="18"/>
    </row>
    <row r="12707" spans="2:2">
      <c r="B12707" s="18"/>
    </row>
    <row r="12708" spans="2:2">
      <c r="B12708" s="18"/>
    </row>
    <row r="12709" spans="2:2">
      <c r="B12709" s="18"/>
    </row>
    <row r="12710" spans="2:2">
      <c r="B12710" s="18"/>
    </row>
    <row r="12711" spans="2:2">
      <c r="B12711" s="18"/>
    </row>
    <row r="12712" spans="2:2">
      <c r="B12712" s="18"/>
    </row>
    <row r="12713" spans="2:2">
      <c r="B12713" s="18"/>
    </row>
    <row r="12714" spans="2:2">
      <c r="B12714" s="18"/>
    </row>
    <row r="12715" spans="2:2">
      <c r="B12715" s="18"/>
    </row>
    <row r="12716" spans="2:2">
      <c r="B12716" s="18"/>
    </row>
    <row r="12717" spans="2:2">
      <c r="B12717" s="18"/>
    </row>
    <row r="12718" spans="2:2">
      <c r="B12718" s="18"/>
    </row>
    <row r="12719" spans="2:2">
      <c r="B12719" s="18"/>
    </row>
    <row r="12720" spans="2:2">
      <c r="B12720" s="18"/>
    </row>
    <row r="12721" spans="2:2">
      <c r="B12721" s="18"/>
    </row>
    <row r="12722" spans="2:2">
      <c r="B12722" s="18"/>
    </row>
    <row r="12723" spans="2:2">
      <c r="B12723" s="18"/>
    </row>
    <row r="12724" spans="2:2">
      <c r="B12724" s="18"/>
    </row>
    <row r="12725" spans="2:2">
      <c r="B12725" s="18"/>
    </row>
    <row r="12726" spans="2:2">
      <c r="B12726" s="18"/>
    </row>
    <row r="12727" spans="2:2">
      <c r="B12727" s="18"/>
    </row>
    <row r="12728" spans="2:2">
      <c r="B12728" s="18"/>
    </row>
    <row r="12729" spans="2:2">
      <c r="B12729" s="18"/>
    </row>
    <row r="12730" spans="2:2">
      <c r="B12730" s="18"/>
    </row>
    <row r="12731" spans="2:2">
      <c r="B12731" s="18"/>
    </row>
    <row r="12732" spans="2:2">
      <c r="B12732" s="18"/>
    </row>
    <row r="12733" spans="2:2">
      <c r="B12733" s="18"/>
    </row>
    <row r="12734" spans="2:2">
      <c r="B12734" s="18"/>
    </row>
    <row r="12735" spans="2:2">
      <c r="B12735" s="18"/>
    </row>
    <row r="12736" spans="2:2">
      <c r="B12736" s="18"/>
    </row>
    <row r="12737" spans="2:2">
      <c r="B12737" s="18"/>
    </row>
    <row r="12738" spans="2:2">
      <c r="B12738" s="18"/>
    </row>
    <row r="12739" spans="2:2">
      <c r="B12739" s="18"/>
    </row>
    <row r="12740" spans="2:2">
      <c r="B12740" s="18"/>
    </row>
    <row r="12741" spans="2:2">
      <c r="B12741" s="18"/>
    </row>
    <row r="12742" spans="2:2">
      <c r="B12742" s="18"/>
    </row>
    <row r="12743" spans="2:2">
      <c r="B12743" s="18"/>
    </row>
    <row r="12744" spans="2:2">
      <c r="B12744" s="18"/>
    </row>
    <row r="12745" spans="2:2">
      <c r="B12745" s="18"/>
    </row>
    <row r="12746" spans="2:2">
      <c r="B12746" s="18"/>
    </row>
    <row r="12747" spans="2:2">
      <c r="B12747" s="18"/>
    </row>
    <row r="12748" spans="2:2">
      <c r="B12748" s="18"/>
    </row>
    <row r="12749" spans="2:2">
      <c r="B12749" s="18"/>
    </row>
    <row r="12750" spans="2:2">
      <c r="B12750" s="18"/>
    </row>
    <row r="12751" spans="2:2">
      <c r="B12751" s="18"/>
    </row>
    <row r="12752" spans="2:2">
      <c r="B12752" s="18"/>
    </row>
    <row r="12753" spans="2:2">
      <c r="B12753" s="18"/>
    </row>
    <row r="12754" spans="2:2">
      <c r="B12754" s="18"/>
    </row>
    <row r="12755" spans="2:2">
      <c r="B12755" s="18"/>
    </row>
    <row r="12756" spans="2:2">
      <c r="B12756" s="18"/>
    </row>
    <row r="12757" spans="2:2">
      <c r="B12757" s="18"/>
    </row>
    <row r="12758" spans="2:2">
      <c r="B12758" s="18"/>
    </row>
    <row r="12759" spans="2:2">
      <c r="B12759" s="18"/>
    </row>
    <row r="12760" spans="2:2">
      <c r="B12760" s="18"/>
    </row>
    <row r="12761" spans="2:2">
      <c r="B12761" s="18"/>
    </row>
    <row r="12762" spans="2:2">
      <c r="B12762" s="18"/>
    </row>
    <row r="12763" spans="2:2">
      <c r="B12763" s="18"/>
    </row>
    <row r="12764" spans="2:2">
      <c r="B12764" s="18"/>
    </row>
    <row r="12765" spans="2:2">
      <c r="B12765" s="18"/>
    </row>
    <row r="12766" spans="2:2">
      <c r="B12766" s="18"/>
    </row>
    <row r="12767" spans="2:2">
      <c r="B12767" s="18"/>
    </row>
    <row r="12768" spans="2:2">
      <c r="B12768" s="18"/>
    </row>
    <row r="12769" spans="2:2">
      <c r="B12769" s="18"/>
    </row>
    <row r="12770" spans="2:2">
      <c r="B12770" s="18"/>
    </row>
    <row r="12771" spans="2:2">
      <c r="B12771" s="18"/>
    </row>
    <row r="12772" spans="2:2">
      <c r="B12772" s="18"/>
    </row>
    <row r="12773" spans="2:2">
      <c r="B12773" s="18"/>
    </row>
    <row r="12774" spans="2:2">
      <c r="B12774" s="18"/>
    </row>
    <row r="12775" spans="2:2">
      <c r="B12775" s="18"/>
    </row>
    <row r="12776" spans="2:2">
      <c r="B12776" s="18"/>
    </row>
    <row r="12777" spans="2:2">
      <c r="B12777" s="18"/>
    </row>
    <row r="12778" spans="2:2">
      <c r="B12778" s="18"/>
    </row>
    <row r="12779" spans="2:2">
      <c r="B12779" s="18"/>
    </row>
    <row r="12780" spans="2:2">
      <c r="B12780" s="18"/>
    </row>
    <row r="12781" spans="2:2">
      <c r="B12781" s="18"/>
    </row>
    <row r="12782" spans="2:2">
      <c r="B12782" s="18"/>
    </row>
    <row r="12783" spans="2:2">
      <c r="B12783" s="18"/>
    </row>
    <row r="12784" spans="2:2">
      <c r="B12784" s="18"/>
    </row>
    <row r="12785" spans="2:2">
      <c r="B12785" s="18"/>
    </row>
    <row r="12786" spans="2:2">
      <c r="B12786" s="18"/>
    </row>
    <row r="12787" spans="2:2">
      <c r="B12787" s="18"/>
    </row>
    <row r="12788" spans="2:2">
      <c r="B12788" s="18"/>
    </row>
    <row r="12789" spans="2:2">
      <c r="B12789" s="18"/>
    </row>
    <row r="12790" spans="2:2">
      <c r="B12790" s="18"/>
    </row>
    <row r="12791" spans="2:2">
      <c r="B12791" s="18"/>
    </row>
    <row r="12792" spans="2:2">
      <c r="B12792" s="18"/>
    </row>
    <row r="12793" spans="2:2">
      <c r="B12793" s="18"/>
    </row>
    <row r="12794" spans="2:2">
      <c r="B12794" s="18"/>
    </row>
    <row r="12795" spans="2:2">
      <c r="B12795" s="18"/>
    </row>
    <row r="12796" spans="2:2">
      <c r="B12796" s="18"/>
    </row>
    <row r="12797" spans="2:2">
      <c r="B12797" s="18"/>
    </row>
    <row r="12798" spans="2:2">
      <c r="B12798" s="18"/>
    </row>
    <row r="12799" spans="2:2">
      <c r="B12799" s="18"/>
    </row>
    <row r="12800" spans="2:2">
      <c r="B12800" s="18"/>
    </row>
    <row r="12801" spans="2:2">
      <c r="B12801" s="18"/>
    </row>
    <row r="12802" spans="2:2">
      <c r="B12802" s="18"/>
    </row>
    <row r="12803" spans="2:2">
      <c r="B12803" s="18"/>
    </row>
    <row r="12804" spans="2:2">
      <c r="B12804" s="18"/>
    </row>
    <row r="12805" spans="2:2">
      <c r="B12805" s="18"/>
    </row>
    <row r="12806" spans="2:2">
      <c r="B12806" s="18"/>
    </row>
    <row r="12807" spans="2:2">
      <c r="B12807" s="18"/>
    </row>
    <row r="12808" spans="2:2">
      <c r="B12808" s="18"/>
    </row>
    <row r="12809" spans="2:2">
      <c r="B12809" s="18"/>
    </row>
    <row r="12810" spans="2:2">
      <c r="B12810" s="18"/>
    </row>
    <row r="12811" spans="2:2">
      <c r="B12811" s="18"/>
    </row>
    <row r="12812" spans="2:2">
      <c r="B12812" s="18"/>
    </row>
    <row r="12813" spans="2:2">
      <c r="B12813" s="18"/>
    </row>
    <row r="12814" spans="2:2">
      <c r="B12814" s="18"/>
    </row>
    <row r="12815" spans="2:2">
      <c r="B12815" s="18"/>
    </row>
    <row r="12816" spans="2:2">
      <c r="B12816" s="18"/>
    </row>
    <row r="12817" spans="2:2">
      <c r="B12817" s="18"/>
    </row>
    <row r="12818" spans="2:2">
      <c r="B12818" s="18"/>
    </row>
    <row r="12819" spans="2:2">
      <c r="B12819" s="18"/>
    </row>
    <row r="12820" spans="2:2">
      <c r="B12820" s="18"/>
    </row>
    <row r="12821" spans="2:2">
      <c r="B12821" s="18"/>
    </row>
    <row r="12822" spans="2:2">
      <c r="B12822" s="18"/>
    </row>
    <row r="12823" spans="2:2">
      <c r="B12823" s="18"/>
    </row>
    <row r="12824" spans="2:2">
      <c r="B12824" s="18"/>
    </row>
    <row r="12825" spans="2:2">
      <c r="B12825" s="18"/>
    </row>
    <row r="12826" spans="2:2">
      <c r="B12826" s="18"/>
    </row>
    <row r="12827" spans="2:2">
      <c r="B12827" s="18"/>
    </row>
    <row r="12828" spans="2:2">
      <c r="B12828" s="18"/>
    </row>
    <row r="12829" spans="2:2">
      <c r="B12829" s="18"/>
    </row>
    <row r="12830" spans="2:2">
      <c r="B12830" s="18"/>
    </row>
    <row r="12831" spans="2:2">
      <c r="B12831" s="18"/>
    </row>
    <row r="12832" spans="2:2">
      <c r="B12832" s="18"/>
    </row>
    <row r="12833" spans="2:2">
      <c r="B12833" s="18"/>
    </row>
    <row r="12834" spans="2:2">
      <c r="B12834" s="18"/>
    </row>
    <row r="12835" spans="2:2">
      <c r="B12835" s="18"/>
    </row>
    <row r="12836" spans="2:2">
      <c r="B12836" s="18"/>
    </row>
    <row r="12837" spans="2:2">
      <c r="B12837" s="18"/>
    </row>
    <row r="12838" spans="2:2">
      <c r="B12838" s="18"/>
    </row>
    <row r="12839" spans="2:2">
      <c r="B12839" s="18"/>
    </row>
    <row r="12840" spans="2:2">
      <c r="B12840" s="18"/>
    </row>
    <row r="12841" spans="2:2">
      <c r="B12841" s="18"/>
    </row>
    <row r="12842" spans="2:2">
      <c r="B12842" s="18"/>
    </row>
    <row r="12843" spans="2:2">
      <c r="B12843" s="18"/>
    </row>
    <row r="12844" spans="2:2">
      <c r="B12844" s="18"/>
    </row>
    <row r="12845" spans="2:2">
      <c r="B12845" s="18"/>
    </row>
    <row r="12846" spans="2:2">
      <c r="B12846" s="18"/>
    </row>
    <row r="12847" spans="2:2">
      <c r="B12847" s="18"/>
    </row>
    <row r="12848" spans="2:2">
      <c r="B12848" s="18"/>
    </row>
    <row r="12849" spans="2:2">
      <c r="B12849" s="18"/>
    </row>
    <row r="12850" spans="2:2">
      <c r="B12850" s="18"/>
    </row>
    <row r="12851" spans="2:2">
      <c r="B12851" s="18"/>
    </row>
    <row r="12852" spans="2:2">
      <c r="B12852" s="18"/>
    </row>
    <row r="12853" spans="2:2">
      <c r="B12853" s="18"/>
    </row>
    <row r="12854" spans="2:2">
      <c r="B12854" s="18"/>
    </row>
    <row r="12855" spans="2:2">
      <c r="B12855" s="18"/>
    </row>
    <row r="12856" spans="2:2">
      <c r="B12856" s="18"/>
    </row>
    <row r="12857" spans="2:2">
      <c r="B12857" s="18"/>
    </row>
    <row r="12858" spans="2:2">
      <c r="B12858" s="18"/>
    </row>
    <row r="12859" spans="2:2">
      <c r="B12859" s="18"/>
    </row>
    <row r="12860" spans="2:2">
      <c r="B12860" s="18"/>
    </row>
    <row r="12861" spans="2:2">
      <c r="B12861" s="18"/>
    </row>
    <row r="12862" spans="2:2">
      <c r="B12862" s="18"/>
    </row>
    <row r="12863" spans="2:2">
      <c r="B12863" s="18"/>
    </row>
    <row r="12864" spans="2:2">
      <c r="B12864" s="18"/>
    </row>
    <row r="12865" spans="2:2">
      <c r="B12865" s="18"/>
    </row>
    <row r="12866" spans="2:2">
      <c r="B12866" s="18"/>
    </row>
    <row r="12867" spans="2:2">
      <c r="B12867" s="18"/>
    </row>
    <row r="12868" spans="2:2">
      <c r="B12868" s="18"/>
    </row>
    <row r="12869" spans="2:2">
      <c r="B12869" s="18"/>
    </row>
    <row r="12870" spans="2:2">
      <c r="B12870" s="18"/>
    </row>
    <row r="12871" spans="2:2">
      <c r="B12871" s="18"/>
    </row>
    <row r="12872" spans="2:2">
      <c r="B12872" s="18"/>
    </row>
    <row r="12873" spans="2:2">
      <c r="B12873" s="18"/>
    </row>
    <row r="12874" spans="2:2">
      <c r="B12874" s="18"/>
    </row>
    <row r="12875" spans="2:2">
      <c r="B12875" s="18"/>
    </row>
    <row r="12876" spans="2:2">
      <c r="B12876" s="18"/>
    </row>
    <row r="12877" spans="2:2">
      <c r="B12877" s="18"/>
    </row>
    <row r="12878" spans="2:2">
      <c r="B12878" s="18"/>
    </row>
    <row r="12879" spans="2:2">
      <c r="B12879" s="18"/>
    </row>
    <row r="12880" spans="2:2">
      <c r="B12880" s="18"/>
    </row>
    <row r="12881" spans="2:2">
      <c r="B12881" s="18"/>
    </row>
    <row r="12882" spans="2:2">
      <c r="B12882" s="18"/>
    </row>
    <row r="12883" spans="2:2">
      <c r="B12883" s="18"/>
    </row>
    <row r="12884" spans="2:2">
      <c r="B12884" s="18"/>
    </row>
    <row r="12885" spans="2:2">
      <c r="B12885" s="18"/>
    </row>
    <row r="12886" spans="2:2">
      <c r="B12886" s="18"/>
    </row>
    <row r="12887" spans="2:2">
      <c r="B12887" s="18"/>
    </row>
    <row r="12888" spans="2:2">
      <c r="B12888" s="18"/>
    </row>
    <row r="12889" spans="2:2">
      <c r="B12889" s="18"/>
    </row>
    <row r="12890" spans="2:2">
      <c r="B12890" s="18"/>
    </row>
    <row r="12891" spans="2:2">
      <c r="B12891" s="18"/>
    </row>
    <row r="12892" spans="2:2">
      <c r="B12892" s="18"/>
    </row>
    <row r="12893" spans="2:2">
      <c r="B12893" s="18"/>
    </row>
    <row r="12894" spans="2:2">
      <c r="B12894" s="18"/>
    </row>
    <row r="12895" spans="2:2">
      <c r="B12895" s="18"/>
    </row>
    <row r="12896" spans="2:2">
      <c r="B12896" s="18"/>
    </row>
    <row r="12897" spans="2:2">
      <c r="B12897" s="18"/>
    </row>
    <row r="12898" spans="2:2">
      <c r="B12898" s="18"/>
    </row>
    <row r="12899" spans="2:2">
      <c r="B12899" s="18"/>
    </row>
    <row r="12900" spans="2:2">
      <c r="B12900" s="18"/>
    </row>
    <row r="12901" spans="2:2">
      <c r="B12901" s="18"/>
    </row>
    <row r="12902" spans="2:2">
      <c r="B12902" s="18"/>
    </row>
    <row r="12903" spans="2:2">
      <c r="B12903" s="18"/>
    </row>
    <row r="12904" spans="2:2">
      <c r="B12904" s="18"/>
    </row>
    <row r="12905" spans="2:2">
      <c r="B12905" s="18"/>
    </row>
    <row r="12906" spans="2:2">
      <c r="B12906" s="18"/>
    </row>
    <row r="12907" spans="2:2">
      <c r="B12907" s="18"/>
    </row>
    <row r="12908" spans="2:2">
      <c r="B12908" s="18"/>
    </row>
    <row r="12909" spans="2:2">
      <c r="B12909" s="18"/>
    </row>
    <row r="12910" spans="2:2">
      <c r="B12910" s="18"/>
    </row>
    <row r="12911" spans="2:2">
      <c r="B12911" s="18"/>
    </row>
    <row r="12912" spans="2:2">
      <c r="B12912" s="18"/>
    </row>
    <row r="12913" spans="2:2">
      <c r="B12913" s="18"/>
    </row>
    <row r="12914" spans="2:2">
      <c r="B12914" s="18"/>
    </row>
    <row r="12915" spans="2:2">
      <c r="B12915" s="18"/>
    </row>
    <row r="12916" spans="2:2">
      <c r="B12916" s="18"/>
    </row>
    <row r="12917" spans="2:2">
      <c r="B12917" s="18"/>
    </row>
    <row r="12918" spans="2:2">
      <c r="B12918" s="18"/>
    </row>
    <row r="12919" spans="2:2">
      <c r="B12919" s="18"/>
    </row>
    <row r="12920" spans="2:2">
      <c r="B12920" s="18"/>
    </row>
    <row r="12921" spans="2:2">
      <c r="B12921" s="18"/>
    </row>
    <row r="12922" spans="2:2">
      <c r="B12922" s="18"/>
    </row>
    <row r="12923" spans="2:2">
      <c r="B12923" s="18"/>
    </row>
    <row r="12924" spans="2:2">
      <c r="B12924" s="18"/>
    </row>
    <row r="12925" spans="2:2">
      <c r="B12925" s="18"/>
    </row>
    <row r="12926" spans="2:2">
      <c r="B12926" s="18"/>
    </row>
    <row r="12927" spans="2:2">
      <c r="B12927" s="18"/>
    </row>
    <row r="12928" spans="2:2">
      <c r="B12928" s="18"/>
    </row>
    <row r="12929" spans="2:2">
      <c r="B12929" s="18"/>
    </row>
    <row r="12930" spans="2:2">
      <c r="B12930" s="18"/>
    </row>
    <row r="12931" spans="2:2">
      <c r="B12931" s="18"/>
    </row>
    <row r="12932" spans="2:2">
      <c r="B12932" s="18"/>
    </row>
    <row r="12933" spans="2:2">
      <c r="B12933" s="18"/>
    </row>
    <row r="12934" spans="2:2">
      <c r="B12934" s="18"/>
    </row>
    <row r="12935" spans="2:2">
      <c r="B12935" s="18"/>
    </row>
    <row r="12936" spans="2:2">
      <c r="B12936" s="18"/>
    </row>
    <row r="12937" spans="2:2">
      <c r="B12937" s="18"/>
    </row>
    <row r="12938" spans="2:2">
      <c r="B12938" s="18"/>
    </row>
    <row r="12939" spans="2:2">
      <c r="B12939" s="18"/>
    </row>
    <row r="12940" spans="2:2">
      <c r="B12940" s="18"/>
    </row>
    <row r="12941" spans="2:2">
      <c r="B12941" s="18"/>
    </row>
    <row r="12942" spans="2:2">
      <c r="B12942" s="18"/>
    </row>
    <row r="12943" spans="2:2">
      <c r="B12943" s="18"/>
    </row>
    <row r="12944" spans="2:2">
      <c r="B12944" s="18"/>
    </row>
    <row r="12945" spans="2:2">
      <c r="B12945" s="18"/>
    </row>
    <row r="12946" spans="2:2">
      <c r="B12946" s="18"/>
    </row>
    <row r="12947" spans="2:2">
      <c r="B12947" s="18"/>
    </row>
    <row r="12948" spans="2:2">
      <c r="B12948" s="18"/>
    </row>
    <row r="12949" spans="2:2">
      <c r="B12949" s="18"/>
    </row>
    <row r="12950" spans="2:2">
      <c r="B12950" s="18"/>
    </row>
    <row r="12951" spans="2:2">
      <c r="B12951" s="18"/>
    </row>
    <row r="12952" spans="2:2">
      <c r="B12952" s="18"/>
    </row>
    <row r="12953" spans="2:2">
      <c r="B12953" s="18"/>
    </row>
    <row r="12954" spans="2:2">
      <c r="B12954" s="18"/>
    </row>
    <row r="12955" spans="2:2">
      <c r="B12955" s="18"/>
    </row>
    <row r="12956" spans="2:2">
      <c r="B12956" s="18"/>
    </row>
    <row r="12957" spans="2:2">
      <c r="B12957" s="18"/>
    </row>
    <row r="12958" spans="2:2">
      <c r="B12958" s="18"/>
    </row>
    <row r="12959" spans="2:2">
      <c r="B12959" s="18"/>
    </row>
    <row r="12960" spans="2:2">
      <c r="B12960" s="18"/>
    </row>
    <row r="12961" spans="2:2">
      <c r="B12961" s="18"/>
    </row>
    <row r="12962" spans="2:2">
      <c r="B12962" s="18"/>
    </row>
    <row r="12963" spans="2:2">
      <c r="B12963" s="18"/>
    </row>
    <row r="12964" spans="2:2">
      <c r="B12964" s="18"/>
    </row>
    <row r="12965" spans="2:2">
      <c r="B12965" s="18"/>
    </row>
    <row r="12966" spans="2:2">
      <c r="B12966" s="18"/>
    </row>
    <row r="12967" spans="2:2">
      <c r="B12967" s="18"/>
    </row>
    <row r="12968" spans="2:2">
      <c r="B12968" s="18"/>
    </row>
    <row r="12969" spans="2:2">
      <c r="B12969" s="18"/>
    </row>
    <row r="12970" spans="2:2">
      <c r="B12970" s="18"/>
    </row>
    <row r="12971" spans="2:2">
      <c r="B12971" s="18"/>
    </row>
    <row r="12972" spans="2:2">
      <c r="B12972" s="18"/>
    </row>
    <row r="12973" spans="2:2">
      <c r="B12973" s="18"/>
    </row>
    <row r="12974" spans="2:2">
      <c r="B12974" s="18"/>
    </row>
    <row r="12975" spans="2:2">
      <c r="B12975" s="18"/>
    </row>
    <row r="12976" spans="2:2">
      <c r="B12976" s="18"/>
    </row>
    <row r="12977" spans="2:2">
      <c r="B12977" s="18"/>
    </row>
    <row r="12978" spans="2:2">
      <c r="B12978" s="18"/>
    </row>
    <row r="12979" spans="2:2">
      <c r="B12979" s="18"/>
    </row>
    <row r="12980" spans="2:2">
      <c r="B12980" s="18"/>
    </row>
    <row r="12981" spans="2:2">
      <c r="B12981" s="18"/>
    </row>
    <row r="12982" spans="2:2">
      <c r="B12982" s="18"/>
    </row>
    <row r="12983" spans="2:2">
      <c r="B12983" s="18"/>
    </row>
    <row r="12984" spans="2:2">
      <c r="B12984" s="18"/>
    </row>
    <row r="12985" spans="2:2">
      <c r="B12985" s="18"/>
    </row>
    <row r="12986" spans="2:2">
      <c r="B12986" s="18"/>
    </row>
    <row r="12987" spans="2:2">
      <c r="B12987" s="18"/>
    </row>
    <row r="12988" spans="2:2">
      <c r="B12988" s="18"/>
    </row>
    <row r="12989" spans="2:2">
      <c r="B12989" s="18"/>
    </row>
    <row r="12990" spans="2:2">
      <c r="B12990" s="18"/>
    </row>
    <row r="12991" spans="2:2">
      <c r="B12991" s="18"/>
    </row>
    <row r="12992" spans="2:2">
      <c r="B12992" s="18"/>
    </row>
    <row r="12993" spans="2:2">
      <c r="B12993" s="18"/>
    </row>
    <row r="12994" spans="2:2">
      <c r="B12994" s="18"/>
    </row>
    <row r="12995" spans="2:2">
      <c r="B12995" s="18"/>
    </row>
    <row r="12996" spans="2:2">
      <c r="B12996" s="18"/>
    </row>
    <row r="12997" spans="2:2">
      <c r="B12997" s="18"/>
    </row>
    <row r="12998" spans="2:2">
      <c r="B12998" s="18"/>
    </row>
    <row r="12999" spans="2:2">
      <c r="B12999" s="18"/>
    </row>
    <row r="13000" spans="2:2">
      <c r="B13000" s="18"/>
    </row>
    <row r="13001" spans="2:2">
      <c r="B13001" s="18"/>
    </row>
    <row r="13002" spans="2:2">
      <c r="B13002" s="18"/>
    </row>
    <row r="13003" spans="2:2">
      <c r="B13003" s="18"/>
    </row>
    <row r="13004" spans="2:2">
      <c r="B13004" s="18"/>
    </row>
    <row r="13005" spans="2:2">
      <c r="B13005" s="18"/>
    </row>
    <row r="13006" spans="2:2">
      <c r="B13006" s="18"/>
    </row>
    <row r="13007" spans="2:2">
      <c r="B13007" s="18"/>
    </row>
    <row r="13008" spans="2:2">
      <c r="B13008" s="18"/>
    </row>
    <row r="13009" spans="2:2">
      <c r="B13009" s="18"/>
    </row>
    <row r="13010" spans="2:2">
      <c r="B13010" s="18"/>
    </row>
    <row r="13011" spans="2:2">
      <c r="B13011" s="18"/>
    </row>
    <row r="13012" spans="2:2">
      <c r="B13012" s="18"/>
    </row>
    <row r="13013" spans="2:2">
      <c r="B13013" s="18"/>
    </row>
    <row r="13014" spans="2:2">
      <c r="B13014" s="18"/>
    </row>
    <row r="13015" spans="2:2">
      <c r="B13015" s="18"/>
    </row>
    <row r="13016" spans="2:2">
      <c r="B13016" s="18"/>
    </row>
    <row r="13017" spans="2:2">
      <c r="B13017" s="18"/>
    </row>
    <row r="13018" spans="2:2">
      <c r="B13018" s="18"/>
    </row>
    <row r="13019" spans="2:2">
      <c r="B13019" s="18"/>
    </row>
    <row r="13020" spans="2:2">
      <c r="B13020" s="18"/>
    </row>
    <row r="13021" spans="2:2">
      <c r="B13021" s="18"/>
    </row>
    <row r="13022" spans="2:2">
      <c r="B13022" s="18"/>
    </row>
    <row r="13023" spans="2:2">
      <c r="B13023" s="18"/>
    </row>
    <row r="13024" spans="2:2">
      <c r="B13024" s="18"/>
    </row>
    <row r="13025" spans="2:2">
      <c r="B13025" s="18"/>
    </row>
    <row r="13026" spans="2:2">
      <c r="B13026" s="18"/>
    </row>
    <row r="13027" spans="2:2">
      <c r="B13027" s="18"/>
    </row>
    <row r="13028" spans="2:2">
      <c r="B13028" s="18"/>
    </row>
    <row r="13029" spans="2:2">
      <c r="B13029" s="18"/>
    </row>
    <row r="13030" spans="2:2">
      <c r="B13030" s="18"/>
    </row>
    <row r="13031" spans="2:2">
      <c r="B13031" s="18"/>
    </row>
    <row r="13032" spans="2:2">
      <c r="B13032" s="18"/>
    </row>
    <row r="13033" spans="2:2">
      <c r="B13033" s="18"/>
    </row>
    <row r="13034" spans="2:2">
      <c r="B13034" s="18"/>
    </row>
    <row r="13035" spans="2:2">
      <c r="B13035" s="18"/>
    </row>
    <row r="13036" spans="2:2">
      <c r="B13036" s="18"/>
    </row>
    <row r="13037" spans="2:2">
      <c r="B13037" s="18"/>
    </row>
    <row r="13038" spans="2:2">
      <c r="B13038" s="18"/>
    </row>
    <row r="13039" spans="2:2">
      <c r="B13039" s="18"/>
    </row>
    <row r="13040" spans="2:2">
      <c r="B13040" s="18"/>
    </row>
    <row r="13041" spans="2:2">
      <c r="B13041" s="18"/>
    </row>
    <row r="13042" spans="2:2">
      <c r="B13042" s="18"/>
    </row>
    <row r="13043" spans="2:2">
      <c r="B13043" s="18"/>
    </row>
    <row r="13044" spans="2:2">
      <c r="B13044" s="18"/>
    </row>
    <row r="13045" spans="2:2">
      <c r="B13045" s="18"/>
    </row>
    <row r="13046" spans="2:2">
      <c r="B13046" s="18"/>
    </row>
    <row r="13047" spans="2:2">
      <c r="B13047" s="18"/>
    </row>
    <row r="13048" spans="2:2">
      <c r="B13048" s="18"/>
    </row>
    <row r="13049" spans="2:2">
      <c r="B13049" s="18"/>
    </row>
    <row r="13050" spans="2:2">
      <c r="B13050" s="18"/>
    </row>
    <row r="13051" spans="2:2">
      <c r="B13051" s="18"/>
    </row>
    <row r="13052" spans="2:2">
      <c r="B13052" s="18"/>
    </row>
    <row r="13053" spans="2:2">
      <c r="B13053" s="18"/>
    </row>
    <row r="13054" spans="2:2">
      <c r="B13054" s="18"/>
    </row>
    <row r="13055" spans="2:2">
      <c r="B13055" s="18"/>
    </row>
    <row r="13056" spans="2:2">
      <c r="B13056" s="18"/>
    </row>
    <row r="13057" spans="2:2">
      <c r="B13057" s="18"/>
    </row>
    <row r="13058" spans="2:2">
      <c r="B13058" s="18"/>
    </row>
    <row r="13059" spans="2:2">
      <c r="B13059" s="18"/>
    </row>
    <row r="13060" spans="2:2">
      <c r="B13060" s="18"/>
    </row>
    <row r="13061" spans="2:2">
      <c r="B13061" s="18"/>
    </row>
    <row r="13062" spans="2:2">
      <c r="B13062" s="18"/>
    </row>
    <row r="13063" spans="2:2">
      <c r="B13063" s="18"/>
    </row>
    <row r="13064" spans="2:2">
      <c r="B13064" s="18"/>
    </row>
    <row r="13065" spans="2:2">
      <c r="B13065" s="18"/>
    </row>
    <row r="13066" spans="2:2">
      <c r="B13066" s="18"/>
    </row>
    <row r="13067" spans="2:2">
      <c r="B13067" s="18"/>
    </row>
    <row r="13068" spans="2:2">
      <c r="B13068" s="18"/>
    </row>
    <row r="13069" spans="2:2">
      <c r="B13069" s="18"/>
    </row>
    <row r="13070" spans="2:2">
      <c r="B13070" s="18"/>
    </row>
    <row r="13071" spans="2:2">
      <c r="B13071" s="18"/>
    </row>
    <row r="13072" spans="2:2">
      <c r="B13072" s="18"/>
    </row>
    <row r="13073" spans="2:2">
      <c r="B13073" s="18"/>
    </row>
    <row r="13074" spans="2:2">
      <c r="B13074" s="18"/>
    </row>
    <row r="13075" spans="2:2">
      <c r="B13075" s="18"/>
    </row>
    <row r="13076" spans="2:2">
      <c r="B13076" s="18"/>
    </row>
    <row r="13077" spans="2:2">
      <c r="B13077" s="18"/>
    </row>
    <row r="13078" spans="2:2">
      <c r="B13078" s="18"/>
    </row>
    <row r="13079" spans="2:2">
      <c r="B13079" s="18"/>
    </row>
    <row r="13080" spans="2:2">
      <c r="B13080" s="18"/>
    </row>
    <row r="13081" spans="2:2">
      <c r="B13081" s="18"/>
    </row>
    <row r="13082" spans="2:2">
      <c r="B13082" s="18"/>
    </row>
    <row r="13083" spans="2:2">
      <c r="B13083" s="18"/>
    </row>
    <row r="13084" spans="2:2">
      <c r="B13084" s="18"/>
    </row>
    <row r="13085" spans="2:2">
      <c r="B13085" s="18"/>
    </row>
    <row r="13086" spans="2:2">
      <c r="B13086" s="18"/>
    </row>
    <row r="13087" spans="2:2">
      <c r="B13087" s="18"/>
    </row>
    <row r="13088" spans="2:2">
      <c r="B13088" s="18"/>
    </row>
    <row r="13089" spans="2:2">
      <c r="B13089" s="18"/>
    </row>
    <row r="13090" spans="2:2">
      <c r="B13090" s="18"/>
    </row>
    <row r="13091" spans="2:2">
      <c r="B13091" s="18"/>
    </row>
    <row r="13092" spans="2:2">
      <c r="B13092" s="18"/>
    </row>
    <row r="13093" spans="2:2">
      <c r="B13093" s="18"/>
    </row>
    <row r="13094" spans="2:2">
      <c r="B13094" s="18"/>
    </row>
    <row r="13095" spans="2:2">
      <c r="B13095" s="18"/>
    </row>
    <row r="13096" spans="2:2">
      <c r="B13096" s="18"/>
    </row>
    <row r="13097" spans="2:2">
      <c r="B13097" s="18"/>
    </row>
    <row r="13098" spans="2:2">
      <c r="B13098" s="18"/>
    </row>
    <row r="13099" spans="2:2">
      <c r="B13099" s="18"/>
    </row>
    <row r="13100" spans="2:2">
      <c r="B13100" s="18"/>
    </row>
    <row r="13101" spans="2:2">
      <c r="B13101" s="18"/>
    </row>
    <row r="13102" spans="2:2">
      <c r="B13102" s="18"/>
    </row>
    <row r="13103" spans="2:2">
      <c r="B13103" s="18"/>
    </row>
    <row r="13104" spans="2:2">
      <c r="B13104" s="18"/>
    </row>
    <row r="13105" spans="2:2">
      <c r="B13105" s="18"/>
    </row>
    <row r="13106" spans="2:2">
      <c r="B13106" s="18"/>
    </row>
    <row r="13107" spans="2:2">
      <c r="B13107" s="18"/>
    </row>
    <row r="13108" spans="2:2">
      <c r="B13108" s="18"/>
    </row>
    <row r="13109" spans="2:2">
      <c r="B13109" s="18"/>
    </row>
    <row r="13110" spans="2:2">
      <c r="B13110" s="18"/>
    </row>
    <row r="13111" spans="2:2">
      <c r="B13111" s="18"/>
    </row>
    <row r="13112" spans="2:2">
      <c r="B13112" s="18"/>
    </row>
    <row r="13113" spans="2:2">
      <c r="B13113" s="18"/>
    </row>
    <row r="13114" spans="2:2">
      <c r="B13114" s="18"/>
    </row>
    <row r="13115" spans="2:2">
      <c r="B13115" s="18"/>
    </row>
    <row r="13116" spans="2:2">
      <c r="B13116" s="18"/>
    </row>
    <row r="13117" spans="2:2">
      <c r="B13117" s="18"/>
    </row>
    <row r="13118" spans="2:2">
      <c r="B13118" s="18"/>
    </row>
    <row r="13119" spans="2:2">
      <c r="B13119" s="18"/>
    </row>
    <row r="13120" spans="2:2">
      <c r="B13120" s="18"/>
    </row>
    <row r="13121" spans="2:2">
      <c r="B13121" s="18"/>
    </row>
    <row r="13122" spans="2:2">
      <c r="B13122" s="18"/>
    </row>
    <row r="13123" spans="2:2">
      <c r="B13123" s="18"/>
    </row>
    <row r="13124" spans="2:2">
      <c r="B13124" s="18"/>
    </row>
    <row r="13125" spans="2:2">
      <c r="B13125" s="18"/>
    </row>
    <row r="13126" spans="2:2">
      <c r="B13126" s="18"/>
    </row>
    <row r="13127" spans="2:2">
      <c r="B13127" s="18"/>
    </row>
    <row r="13128" spans="2:2">
      <c r="B13128" s="18"/>
    </row>
    <row r="13129" spans="2:2">
      <c r="B13129" s="18"/>
    </row>
    <row r="13130" spans="2:2">
      <c r="B13130" s="18"/>
    </row>
    <row r="13131" spans="2:2">
      <c r="B13131" s="18"/>
    </row>
    <row r="13132" spans="2:2">
      <c r="B13132" s="18"/>
    </row>
    <row r="13133" spans="2:2">
      <c r="B13133" s="18"/>
    </row>
    <row r="13134" spans="2:2">
      <c r="B13134" s="18"/>
    </row>
    <row r="13135" spans="2:2">
      <c r="B13135" s="18"/>
    </row>
    <row r="13136" spans="2:2">
      <c r="B13136" s="18"/>
    </row>
    <row r="13137" spans="2:2">
      <c r="B13137" s="18"/>
    </row>
    <row r="13138" spans="2:2">
      <c r="B13138" s="18"/>
    </row>
    <row r="13139" spans="2:2">
      <c r="B13139" s="18"/>
    </row>
    <row r="13140" spans="2:2">
      <c r="B13140" s="18"/>
    </row>
    <row r="13141" spans="2:2">
      <c r="B13141" s="18"/>
    </row>
    <row r="13142" spans="2:2">
      <c r="B13142" s="18"/>
    </row>
    <row r="13143" spans="2:2">
      <c r="B13143" s="18"/>
    </row>
    <row r="13144" spans="2:2">
      <c r="B13144" s="18"/>
    </row>
    <row r="13145" spans="2:2">
      <c r="B13145" s="18"/>
    </row>
    <row r="13146" spans="2:2">
      <c r="B13146" s="18"/>
    </row>
    <row r="13147" spans="2:2">
      <c r="B13147" s="18"/>
    </row>
    <row r="13148" spans="2:2">
      <c r="B13148" s="18"/>
    </row>
    <row r="13149" spans="2:2">
      <c r="B13149" s="18"/>
    </row>
    <row r="13150" spans="2:2">
      <c r="B13150" s="18"/>
    </row>
    <row r="13151" spans="2:2">
      <c r="B13151" s="18"/>
    </row>
    <row r="13152" spans="2:2">
      <c r="B13152" s="18"/>
    </row>
    <row r="13153" spans="2:2">
      <c r="B13153" s="18"/>
    </row>
    <row r="13154" spans="2:2">
      <c r="B13154" s="18"/>
    </row>
    <row r="13155" spans="2:2">
      <c r="B13155" s="18"/>
    </row>
    <row r="13156" spans="2:2">
      <c r="B13156" s="18"/>
    </row>
    <row r="13157" spans="2:2">
      <c r="B13157" s="18"/>
    </row>
    <row r="13158" spans="2:2">
      <c r="B13158" s="18"/>
    </row>
    <row r="13159" spans="2:2">
      <c r="B13159" s="18"/>
    </row>
    <row r="13160" spans="2:2">
      <c r="B13160" s="18"/>
    </row>
    <row r="13161" spans="2:2">
      <c r="B13161" s="18"/>
    </row>
    <row r="13162" spans="2:2">
      <c r="B13162" s="18"/>
    </row>
    <row r="13163" spans="2:2">
      <c r="B13163" s="18"/>
    </row>
    <row r="13164" spans="2:2">
      <c r="B13164" s="18"/>
    </row>
    <row r="13165" spans="2:2">
      <c r="B13165" s="18"/>
    </row>
    <row r="13166" spans="2:2">
      <c r="B13166" s="18"/>
    </row>
    <row r="13167" spans="2:2">
      <c r="B13167" s="18"/>
    </row>
    <row r="13168" spans="2:2">
      <c r="B13168" s="18"/>
    </row>
    <row r="13169" spans="2:2">
      <c r="B13169" s="18"/>
    </row>
    <row r="13170" spans="2:2">
      <c r="B13170" s="18"/>
    </row>
    <row r="13171" spans="2:2">
      <c r="B13171" s="18"/>
    </row>
    <row r="13172" spans="2:2">
      <c r="B13172" s="18"/>
    </row>
    <row r="13173" spans="2:2">
      <c r="B13173" s="18"/>
    </row>
    <row r="13174" spans="2:2">
      <c r="B13174" s="18"/>
    </row>
    <row r="13175" spans="2:2">
      <c r="B13175" s="18"/>
    </row>
    <row r="13176" spans="2:2">
      <c r="B13176" s="18"/>
    </row>
    <row r="13177" spans="2:2">
      <c r="B13177" s="18"/>
    </row>
    <row r="13178" spans="2:2">
      <c r="B13178" s="18"/>
    </row>
    <row r="13179" spans="2:2">
      <c r="B13179" s="18"/>
    </row>
    <row r="13180" spans="2:2">
      <c r="B13180" s="18"/>
    </row>
    <row r="13181" spans="2:2">
      <c r="B13181" s="18"/>
    </row>
    <row r="13182" spans="2:2">
      <c r="B13182" s="18"/>
    </row>
    <row r="13183" spans="2:2">
      <c r="B13183" s="18"/>
    </row>
    <row r="13184" spans="2:2">
      <c r="B13184" s="18"/>
    </row>
    <row r="13185" spans="2:2">
      <c r="B13185" s="18"/>
    </row>
    <row r="13186" spans="2:2">
      <c r="B13186" s="18"/>
    </row>
    <row r="13187" spans="2:2">
      <c r="B13187" s="18"/>
    </row>
    <row r="13188" spans="2:2">
      <c r="B13188" s="18"/>
    </row>
    <row r="13189" spans="2:2">
      <c r="B13189" s="18"/>
    </row>
    <row r="13190" spans="2:2">
      <c r="B13190" s="18"/>
    </row>
    <row r="13191" spans="2:2">
      <c r="B13191" s="18"/>
    </row>
    <row r="13192" spans="2:2">
      <c r="B13192" s="18"/>
    </row>
    <row r="13193" spans="2:2">
      <c r="B13193" s="18"/>
    </row>
    <row r="13194" spans="2:2">
      <c r="B13194" s="18"/>
    </row>
    <row r="13195" spans="2:2">
      <c r="B13195" s="18"/>
    </row>
    <row r="13196" spans="2:2">
      <c r="B13196" s="18"/>
    </row>
    <row r="13197" spans="2:2">
      <c r="B13197" s="18"/>
    </row>
    <row r="13198" spans="2:2">
      <c r="B13198" s="18"/>
    </row>
    <row r="13199" spans="2:2">
      <c r="B13199" s="18"/>
    </row>
    <row r="13200" spans="2:2">
      <c r="B13200" s="18"/>
    </row>
    <row r="13201" spans="2:2">
      <c r="B13201" s="18"/>
    </row>
    <row r="13202" spans="2:2">
      <c r="B13202" s="18"/>
    </row>
    <row r="13203" spans="2:2">
      <c r="B13203" s="18"/>
    </row>
    <row r="13204" spans="2:2">
      <c r="B13204" s="18"/>
    </row>
    <row r="13205" spans="2:2">
      <c r="B13205" s="18"/>
    </row>
    <row r="13206" spans="2:2">
      <c r="B13206" s="18"/>
    </row>
    <row r="13207" spans="2:2">
      <c r="B13207" s="18"/>
    </row>
    <row r="13208" spans="2:2">
      <c r="B13208" s="18"/>
    </row>
    <row r="13209" spans="2:2">
      <c r="B13209" s="18"/>
    </row>
    <row r="13210" spans="2:2">
      <c r="B13210" s="18"/>
    </row>
    <row r="13211" spans="2:2">
      <c r="B13211" s="18"/>
    </row>
    <row r="13212" spans="2:2">
      <c r="B13212" s="18"/>
    </row>
    <row r="13213" spans="2:2">
      <c r="B13213" s="18"/>
    </row>
    <row r="13214" spans="2:2">
      <c r="B13214" s="18"/>
    </row>
    <row r="13215" spans="2:2">
      <c r="B13215" s="18"/>
    </row>
    <row r="13216" spans="2:2">
      <c r="B13216" s="18"/>
    </row>
    <row r="13217" spans="2:2">
      <c r="B13217" s="18"/>
    </row>
    <row r="13218" spans="2:2">
      <c r="B13218" s="18"/>
    </row>
    <row r="13219" spans="2:2">
      <c r="B13219" s="18"/>
    </row>
    <row r="13220" spans="2:2">
      <c r="B13220" s="18"/>
    </row>
    <row r="13221" spans="2:2">
      <c r="B13221" s="18"/>
    </row>
    <row r="13222" spans="2:2">
      <c r="B13222" s="18"/>
    </row>
    <row r="13223" spans="2:2">
      <c r="B13223" s="18"/>
    </row>
    <row r="13224" spans="2:2">
      <c r="B13224" s="18"/>
    </row>
    <row r="13225" spans="2:2">
      <c r="B13225" s="18"/>
    </row>
    <row r="13226" spans="2:2">
      <c r="B13226" s="18"/>
    </row>
    <row r="13227" spans="2:2">
      <c r="B13227" s="18"/>
    </row>
    <row r="13228" spans="2:2">
      <c r="B13228" s="18"/>
    </row>
    <row r="13229" spans="2:2">
      <c r="B13229" s="18"/>
    </row>
    <row r="13230" spans="2:2">
      <c r="B13230" s="18"/>
    </row>
    <row r="13231" spans="2:2">
      <c r="B13231" s="18"/>
    </row>
    <row r="13232" spans="2:2">
      <c r="B13232" s="18"/>
    </row>
    <row r="13233" spans="2:2">
      <c r="B13233" s="18"/>
    </row>
    <row r="13234" spans="2:2">
      <c r="B13234" s="18"/>
    </row>
    <row r="13235" spans="2:2">
      <c r="B13235" s="18"/>
    </row>
    <row r="13236" spans="2:2">
      <c r="B13236" s="18"/>
    </row>
    <row r="13237" spans="2:2">
      <c r="B13237" s="18"/>
    </row>
    <row r="13238" spans="2:2">
      <c r="B13238" s="18"/>
    </row>
    <row r="13239" spans="2:2">
      <c r="B13239" s="18"/>
    </row>
    <row r="13240" spans="2:2">
      <c r="B13240" s="18"/>
    </row>
    <row r="13241" spans="2:2">
      <c r="B13241" s="18"/>
    </row>
    <row r="13242" spans="2:2">
      <c r="B13242" s="18"/>
    </row>
    <row r="13243" spans="2:2">
      <c r="B13243" s="18"/>
    </row>
    <row r="13244" spans="2:2">
      <c r="B13244" s="18"/>
    </row>
    <row r="13245" spans="2:2">
      <c r="B13245" s="18"/>
    </row>
    <row r="13246" spans="2:2">
      <c r="B13246" s="18"/>
    </row>
    <row r="13247" spans="2:2">
      <c r="B13247" s="18"/>
    </row>
    <row r="13248" spans="2:2">
      <c r="B13248" s="18"/>
    </row>
    <row r="13249" spans="2:2">
      <c r="B13249" s="18"/>
    </row>
    <row r="13250" spans="2:2">
      <c r="B13250" s="18"/>
    </row>
    <row r="13251" spans="2:2">
      <c r="B13251" s="18"/>
    </row>
    <row r="13252" spans="2:2">
      <c r="B13252" s="18"/>
    </row>
    <row r="13253" spans="2:2">
      <c r="B13253" s="18"/>
    </row>
    <row r="13254" spans="2:2">
      <c r="B13254" s="18"/>
    </row>
    <row r="13255" spans="2:2">
      <c r="B13255" s="18"/>
    </row>
    <row r="13256" spans="2:2">
      <c r="B13256" s="18"/>
    </row>
    <row r="13257" spans="2:2">
      <c r="B13257" s="18"/>
    </row>
    <row r="13258" spans="2:2">
      <c r="B13258" s="18"/>
    </row>
    <row r="13259" spans="2:2">
      <c r="B13259" s="18"/>
    </row>
    <row r="13260" spans="2:2">
      <c r="B13260" s="18"/>
    </row>
    <row r="13261" spans="2:2">
      <c r="B13261" s="18"/>
    </row>
    <row r="13262" spans="2:2">
      <c r="B13262" s="18"/>
    </row>
    <row r="13263" spans="2:2">
      <c r="B13263" s="18"/>
    </row>
    <row r="13264" spans="2:2">
      <c r="B13264" s="18"/>
    </row>
    <row r="13265" spans="2:2">
      <c r="B13265" s="18"/>
    </row>
    <row r="13266" spans="2:2">
      <c r="B13266" s="18"/>
    </row>
    <row r="13267" spans="2:2">
      <c r="B13267" s="18"/>
    </row>
    <row r="13268" spans="2:2">
      <c r="B13268" s="18"/>
    </row>
    <row r="13269" spans="2:2">
      <c r="B13269" s="18"/>
    </row>
    <row r="13270" spans="2:2">
      <c r="B13270" s="18"/>
    </row>
    <row r="13271" spans="2:2">
      <c r="B13271" s="18"/>
    </row>
    <row r="13272" spans="2:2">
      <c r="B13272" s="18"/>
    </row>
    <row r="13273" spans="2:2">
      <c r="B13273" s="18"/>
    </row>
    <row r="13274" spans="2:2">
      <c r="B13274" s="18"/>
    </row>
    <row r="13275" spans="2:2">
      <c r="B13275" s="18"/>
    </row>
    <row r="13276" spans="2:2">
      <c r="B13276" s="18"/>
    </row>
    <row r="13277" spans="2:2">
      <c r="B13277" s="18"/>
    </row>
    <row r="13278" spans="2:2">
      <c r="B13278" s="18"/>
    </row>
    <row r="13279" spans="2:2">
      <c r="B13279" s="18"/>
    </row>
    <row r="13280" spans="2:2">
      <c r="B13280" s="18"/>
    </row>
    <row r="13281" spans="2:2">
      <c r="B13281" s="18"/>
    </row>
    <row r="13282" spans="2:2">
      <c r="B13282" s="18"/>
    </row>
    <row r="13283" spans="2:2">
      <c r="B13283" s="18"/>
    </row>
    <row r="13284" spans="2:2">
      <c r="B13284" s="18"/>
    </row>
    <row r="13285" spans="2:2">
      <c r="B13285" s="18"/>
    </row>
    <row r="13286" spans="2:2">
      <c r="B13286" s="18"/>
    </row>
    <row r="13287" spans="2:2">
      <c r="B13287" s="18"/>
    </row>
    <row r="13288" spans="2:2">
      <c r="B13288" s="18"/>
    </row>
    <row r="13289" spans="2:2">
      <c r="B13289" s="18"/>
    </row>
    <row r="13290" spans="2:2">
      <c r="B13290" s="18"/>
    </row>
    <row r="13291" spans="2:2">
      <c r="B13291" s="18"/>
    </row>
    <row r="13292" spans="2:2">
      <c r="B13292" s="18"/>
    </row>
    <row r="13293" spans="2:2">
      <c r="B13293" s="18"/>
    </row>
    <row r="13294" spans="2:2">
      <c r="B13294" s="18"/>
    </row>
    <row r="13295" spans="2:2">
      <c r="B13295" s="18"/>
    </row>
    <row r="13296" spans="2:2">
      <c r="B13296" s="18"/>
    </row>
    <row r="13297" spans="2:2">
      <c r="B13297" s="18"/>
    </row>
    <row r="13298" spans="2:2">
      <c r="B13298" s="18"/>
    </row>
    <row r="13299" spans="2:2">
      <c r="B13299" s="18"/>
    </row>
    <row r="13300" spans="2:2">
      <c r="B13300" s="18"/>
    </row>
    <row r="13301" spans="2:2">
      <c r="B13301" s="18"/>
    </row>
    <row r="13302" spans="2:2">
      <c r="B13302" s="18"/>
    </row>
    <row r="13303" spans="2:2">
      <c r="B13303" s="18"/>
    </row>
    <row r="13304" spans="2:2">
      <c r="B13304" s="18"/>
    </row>
    <row r="13305" spans="2:2">
      <c r="B13305" s="18"/>
    </row>
    <row r="13306" spans="2:2">
      <c r="B13306" s="18"/>
    </row>
    <row r="13307" spans="2:2">
      <c r="B13307" s="18"/>
    </row>
    <row r="13308" spans="2:2">
      <c r="B13308" s="18"/>
    </row>
    <row r="13309" spans="2:2">
      <c r="B13309" s="18"/>
    </row>
    <row r="13310" spans="2:2">
      <c r="B13310" s="18"/>
    </row>
    <row r="13311" spans="2:2">
      <c r="B13311" s="18"/>
    </row>
    <row r="13312" spans="2:2">
      <c r="B13312" s="18"/>
    </row>
    <row r="13313" spans="2:2">
      <c r="B13313" s="18"/>
    </row>
    <row r="13314" spans="2:2">
      <c r="B13314" s="18"/>
    </row>
    <row r="13315" spans="2:2">
      <c r="B13315" s="18"/>
    </row>
    <row r="13316" spans="2:2">
      <c r="B13316" s="18"/>
    </row>
    <row r="13317" spans="2:2">
      <c r="B13317" s="18"/>
    </row>
    <row r="13318" spans="2:2">
      <c r="B13318" s="18"/>
    </row>
    <row r="13319" spans="2:2">
      <c r="B13319" s="18"/>
    </row>
    <row r="13320" spans="2:2">
      <c r="B13320" s="18"/>
    </row>
    <row r="13321" spans="2:2">
      <c r="B13321" s="18"/>
    </row>
    <row r="13322" spans="2:2">
      <c r="B13322" s="18"/>
    </row>
    <row r="13323" spans="2:2">
      <c r="B13323" s="18"/>
    </row>
    <row r="13324" spans="2:2">
      <c r="B13324" s="18"/>
    </row>
    <row r="13325" spans="2:2">
      <c r="B13325" s="18"/>
    </row>
    <row r="13326" spans="2:2">
      <c r="B13326" s="18"/>
    </row>
    <row r="13327" spans="2:2">
      <c r="B13327" s="18"/>
    </row>
    <row r="13328" spans="2:2">
      <c r="B13328" s="18"/>
    </row>
    <row r="13329" spans="2:2">
      <c r="B13329" s="18"/>
    </row>
    <row r="13330" spans="2:2">
      <c r="B13330" s="18"/>
    </row>
    <row r="13331" spans="2:2">
      <c r="B13331" s="18"/>
    </row>
    <row r="13332" spans="2:2">
      <c r="B13332" s="18"/>
    </row>
    <row r="13333" spans="2:2">
      <c r="B13333" s="18"/>
    </row>
    <row r="13334" spans="2:2">
      <c r="B13334" s="18"/>
    </row>
    <row r="13335" spans="2:2">
      <c r="B13335" s="18"/>
    </row>
    <row r="13336" spans="2:2">
      <c r="B13336" s="18"/>
    </row>
    <row r="13337" spans="2:2">
      <c r="B13337" s="18"/>
    </row>
    <row r="13338" spans="2:2">
      <c r="B13338" s="18"/>
    </row>
    <row r="13339" spans="2:2">
      <c r="B13339" s="18"/>
    </row>
    <row r="13340" spans="2:2">
      <c r="B13340" s="18"/>
    </row>
    <row r="13341" spans="2:2">
      <c r="B13341" s="18"/>
    </row>
    <row r="13342" spans="2:2">
      <c r="B13342" s="18"/>
    </row>
    <row r="13343" spans="2:2">
      <c r="B13343" s="18"/>
    </row>
    <row r="13344" spans="2:2">
      <c r="B13344" s="18"/>
    </row>
    <row r="13345" spans="2:2">
      <c r="B13345" s="18"/>
    </row>
    <row r="13346" spans="2:2">
      <c r="B13346" s="18"/>
    </row>
    <row r="13347" spans="2:2">
      <c r="B13347" s="18"/>
    </row>
    <row r="13348" spans="2:2">
      <c r="B13348" s="18"/>
    </row>
    <row r="13349" spans="2:2">
      <c r="B13349" s="18"/>
    </row>
    <row r="13350" spans="2:2">
      <c r="B13350" s="18"/>
    </row>
    <row r="13351" spans="2:2">
      <c r="B13351" s="18"/>
    </row>
    <row r="13352" spans="2:2">
      <c r="B13352" s="18"/>
    </row>
    <row r="13353" spans="2:2">
      <c r="B13353" s="18"/>
    </row>
    <row r="13354" spans="2:2">
      <c r="B13354" s="18"/>
    </row>
    <row r="13355" spans="2:2">
      <c r="B13355" s="18"/>
    </row>
    <row r="13356" spans="2:2">
      <c r="B13356" s="18"/>
    </row>
    <row r="13357" spans="2:2">
      <c r="B13357" s="18"/>
    </row>
    <row r="13358" spans="2:2">
      <c r="B13358" s="18"/>
    </row>
    <row r="13359" spans="2:2">
      <c r="B13359" s="18"/>
    </row>
    <row r="13360" spans="2:2">
      <c r="B13360" s="18"/>
    </row>
    <row r="13361" spans="2:2">
      <c r="B13361" s="18"/>
    </row>
    <row r="13362" spans="2:2">
      <c r="B13362" s="18"/>
    </row>
    <row r="13363" spans="2:2">
      <c r="B13363" s="18"/>
    </row>
    <row r="13364" spans="2:2">
      <c r="B13364" s="18"/>
    </row>
    <row r="13365" spans="2:2">
      <c r="B13365" s="18"/>
    </row>
    <row r="13366" spans="2:2">
      <c r="B13366" s="18"/>
    </row>
    <row r="13367" spans="2:2">
      <c r="B13367" s="18"/>
    </row>
    <row r="13368" spans="2:2">
      <c r="B13368" s="18"/>
    </row>
    <row r="13369" spans="2:2">
      <c r="B13369" s="18"/>
    </row>
    <row r="13370" spans="2:2">
      <c r="B13370" s="18"/>
    </row>
    <row r="13371" spans="2:2">
      <c r="B13371" s="18"/>
    </row>
    <row r="13372" spans="2:2">
      <c r="B13372" s="18"/>
    </row>
    <row r="13373" spans="2:2">
      <c r="B13373" s="18"/>
    </row>
    <row r="13374" spans="2:2">
      <c r="B13374" s="18"/>
    </row>
    <row r="13375" spans="2:2">
      <c r="B13375" s="18"/>
    </row>
    <row r="13376" spans="2:2">
      <c r="B13376" s="18"/>
    </row>
    <row r="13377" spans="2:2">
      <c r="B13377" s="18"/>
    </row>
    <row r="13378" spans="2:2">
      <c r="B13378" s="18"/>
    </row>
    <row r="13379" spans="2:2">
      <c r="B13379" s="18"/>
    </row>
    <row r="13380" spans="2:2">
      <c r="B13380" s="18"/>
    </row>
    <row r="13381" spans="2:2">
      <c r="B13381" s="18"/>
    </row>
    <row r="13382" spans="2:2">
      <c r="B13382" s="18"/>
    </row>
    <row r="13383" spans="2:2">
      <c r="B13383" s="18"/>
    </row>
    <row r="13384" spans="2:2">
      <c r="B13384" s="18"/>
    </row>
    <row r="13385" spans="2:2">
      <c r="B13385" s="18"/>
    </row>
    <row r="13386" spans="2:2">
      <c r="B13386" s="18"/>
    </row>
    <row r="13387" spans="2:2">
      <c r="B13387" s="18"/>
    </row>
    <row r="13388" spans="2:2">
      <c r="B13388" s="18"/>
    </row>
    <row r="13389" spans="2:2">
      <c r="B13389" s="18"/>
    </row>
    <row r="13390" spans="2:2">
      <c r="B13390" s="18"/>
    </row>
    <row r="13391" spans="2:2">
      <c r="B13391" s="18"/>
    </row>
    <row r="13392" spans="2:2">
      <c r="B13392" s="18"/>
    </row>
    <row r="13393" spans="2:2">
      <c r="B13393" s="18"/>
    </row>
    <row r="13394" spans="2:2">
      <c r="B13394" s="18"/>
    </row>
    <row r="13395" spans="2:2">
      <c r="B13395" s="18"/>
    </row>
    <row r="13396" spans="2:2">
      <c r="B13396" s="18"/>
    </row>
    <row r="13397" spans="2:2">
      <c r="B13397" s="18"/>
    </row>
    <row r="13398" spans="2:2">
      <c r="B13398" s="18"/>
    </row>
    <row r="13399" spans="2:2">
      <c r="B13399" s="18"/>
    </row>
    <row r="13400" spans="2:2">
      <c r="B13400" s="18"/>
    </row>
    <row r="13401" spans="2:2">
      <c r="B13401" s="18"/>
    </row>
    <row r="13402" spans="2:2">
      <c r="B13402" s="18"/>
    </row>
    <row r="13403" spans="2:2">
      <c r="B13403" s="18"/>
    </row>
    <row r="13404" spans="2:2">
      <c r="B13404" s="18"/>
    </row>
    <row r="13405" spans="2:2">
      <c r="B13405" s="18"/>
    </row>
    <row r="13406" spans="2:2">
      <c r="B13406" s="18"/>
    </row>
    <row r="13407" spans="2:2">
      <c r="B13407" s="18"/>
    </row>
    <row r="13408" spans="2:2">
      <c r="B13408" s="18"/>
    </row>
    <row r="13409" spans="2:2">
      <c r="B13409" s="18"/>
    </row>
    <row r="13410" spans="2:2">
      <c r="B13410" s="18"/>
    </row>
    <row r="13411" spans="2:2">
      <c r="B13411" s="18"/>
    </row>
    <row r="13412" spans="2:2">
      <c r="B13412" s="18"/>
    </row>
    <row r="13413" spans="2:2">
      <c r="B13413" s="18"/>
    </row>
    <row r="13414" spans="2:2">
      <c r="B13414" s="18"/>
    </row>
    <row r="13415" spans="2:2">
      <c r="B13415" s="18"/>
    </row>
    <row r="13416" spans="2:2">
      <c r="B13416" s="18"/>
    </row>
    <row r="13417" spans="2:2">
      <c r="B13417" s="18"/>
    </row>
    <row r="13418" spans="2:2">
      <c r="B13418" s="18"/>
    </row>
    <row r="13419" spans="2:2">
      <c r="B13419" s="18"/>
    </row>
    <row r="13420" spans="2:2">
      <c r="B13420" s="18"/>
    </row>
    <row r="13421" spans="2:2">
      <c r="B13421" s="18"/>
    </row>
    <row r="13422" spans="2:2">
      <c r="B13422" s="18"/>
    </row>
    <row r="13423" spans="2:2">
      <c r="B13423" s="18"/>
    </row>
    <row r="13424" spans="2:2">
      <c r="B13424" s="18"/>
    </row>
    <row r="13425" spans="2:2">
      <c r="B13425" s="18"/>
    </row>
    <row r="13426" spans="2:2">
      <c r="B13426" s="18"/>
    </row>
    <row r="13427" spans="2:2">
      <c r="B13427" s="18"/>
    </row>
    <row r="13428" spans="2:2">
      <c r="B13428" s="18"/>
    </row>
    <row r="13429" spans="2:2">
      <c r="B13429" s="18"/>
    </row>
    <row r="13430" spans="2:2">
      <c r="B13430" s="18"/>
    </row>
    <row r="13431" spans="2:2">
      <c r="B13431" s="18"/>
    </row>
    <row r="13432" spans="2:2">
      <c r="B13432" s="18"/>
    </row>
    <row r="13433" spans="2:2">
      <c r="B13433" s="18"/>
    </row>
    <row r="13434" spans="2:2">
      <c r="B13434" s="18"/>
    </row>
    <row r="13435" spans="2:2">
      <c r="B13435" s="18"/>
    </row>
    <row r="13436" spans="2:2">
      <c r="B13436" s="18"/>
    </row>
    <row r="13437" spans="2:2">
      <c r="B13437" s="18"/>
    </row>
    <row r="13438" spans="2:2">
      <c r="B13438" s="18"/>
    </row>
    <row r="13439" spans="2:2">
      <c r="B13439" s="18"/>
    </row>
    <row r="13440" spans="2:2">
      <c r="B13440" s="18"/>
    </row>
    <row r="13441" spans="2:2">
      <c r="B13441" s="18"/>
    </row>
    <row r="13442" spans="2:2">
      <c r="B13442" s="18"/>
    </row>
    <row r="13443" spans="2:2">
      <c r="B13443" s="18"/>
    </row>
    <row r="13444" spans="2:2">
      <c r="B13444" s="18"/>
    </row>
    <row r="13445" spans="2:2">
      <c r="B13445" s="18"/>
    </row>
    <row r="13446" spans="2:2">
      <c r="B13446" s="18"/>
    </row>
    <row r="13447" spans="2:2">
      <c r="B13447" s="18"/>
    </row>
    <row r="13448" spans="2:2">
      <c r="B13448" s="18"/>
    </row>
    <row r="13449" spans="2:2">
      <c r="B13449" s="18"/>
    </row>
    <row r="13450" spans="2:2">
      <c r="B13450" s="18"/>
    </row>
    <row r="13451" spans="2:2">
      <c r="B13451" s="18"/>
    </row>
    <row r="13452" spans="2:2">
      <c r="B13452" s="18"/>
    </row>
    <row r="13453" spans="2:2">
      <c r="B13453" s="18"/>
    </row>
    <row r="13454" spans="2:2">
      <c r="B13454" s="18"/>
    </row>
    <row r="13455" spans="2:2">
      <c r="B13455" s="18"/>
    </row>
    <row r="13456" spans="2:2">
      <c r="B13456" s="18"/>
    </row>
    <row r="13457" spans="2:2">
      <c r="B13457" s="18"/>
    </row>
    <row r="13458" spans="2:2">
      <c r="B13458" s="18"/>
    </row>
    <row r="13459" spans="2:2">
      <c r="B13459" s="18"/>
    </row>
    <row r="13460" spans="2:2">
      <c r="B13460" s="18"/>
    </row>
    <row r="13461" spans="2:2">
      <c r="B13461" s="18"/>
    </row>
    <row r="13462" spans="2:2">
      <c r="B13462" s="18"/>
    </row>
    <row r="13463" spans="2:2">
      <c r="B13463" s="18"/>
    </row>
    <row r="13464" spans="2:2">
      <c r="B13464" s="18"/>
    </row>
    <row r="13465" spans="2:2">
      <c r="B13465" s="18"/>
    </row>
    <row r="13466" spans="2:2">
      <c r="B13466" s="18"/>
    </row>
    <row r="13467" spans="2:2">
      <c r="B13467" s="18"/>
    </row>
    <row r="13468" spans="2:2">
      <c r="B13468" s="18"/>
    </row>
    <row r="13469" spans="2:2">
      <c r="B13469" s="18"/>
    </row>
    <row r="13470" spans="2:2">
      <c r="B13470" s="18"/>
    </row>
    <row r="13471" spans="2:2">
      <c r="B13471" s="18"/>
    </row>
    <row r="13472" spans="2:2">
      <c r="B13472" s="18"/>
    </row>
    <row r="13473" spans="2:2">
      <c r="B13473" s="18"/>
    </row>
    <row r="13474" spans="2:2">
      <c r="B13474" s="18"/>
    </row>
    <row r="13475" spans="2:2">
      <c r="B13475" s="18"/>
    </row>
    <row r="13476" spans="2:2">
      <c r="B13476" s="18"/>
    </row>
    <row r="13477" spans="2:2">
      <c r="B13477" s="18"/>
    </row>
    <row r="13478" spans="2:2">
      <c r="B13478" s="18"/>
    </row>
    <row r="13479" spans="2:2">
      <c r="B13479" s="18"/>
    </row>
    <row r="13480" spans="2:2">
      <c r="B13480" s="18"/>
    </row>
    <row r="13481" spans="2:2">
      <c r="B13481" s="18"/>
    </row>
    <row r="13482" spans="2:2">
      <c r="B13482" s="18"/>
    </row>
    <row r="13483" spans="2:2">
      <c r="B13483" s="18"/>
    </row>
    <row r="13484" spans="2:2">
      <c r="B13484" s="18"/>
    </row>
    <row r="13485" spans="2:2">
      <c r="B13485" s="18"/>
    </row>
    <row r="13486" spans="2:2">
      <c r="B13486" s="18"/>
    </row>
    <row r="13487" spans="2:2">
      <c r="B13487" s="18"/>
    </row>
    <row r="13488" spans="2:2">
      <c r="B13488" s="18"/>
    </row>
    <row r="13489" spans="2:2">
      <c r="B13489" s="18"/>
    </row>
    <row r="13490" spans="2:2">
      <c r="B13490" s="18"/>
    </row>
    <row r="13491" spans="2:2">
      <c r="B13491" s="18"/>
    </row>
    <row r="13492" spans="2:2">
      <c r="B13492" s="18"/>
    </row>
    <row r="13493" spans="2:2">
      <c r="B13493" s="18"/>
    </row>
    <row r="13494" spans="2:2">
      <c r="B13494" s="18"/>
    </row>
    <row r="13495" spans="2:2">
      <c r="B13495" s="18"/>
    </row>
    <row r="13496" spans="2:2">
      <c r="B13496" s="18"/>
    </row>
    <row r="13497" spans="2:2">
      <c r="B13497" s="18"/>
    </row>
    <row r="13498" spans="2:2">
      <c r="B13498" s="18"/>
    </row>
    <row r="13499" spans="2:2">
      <c r="B13499" s="18"/>
    </row>
    <row r="13500" spans="2:2">
      <c r="B13500" s="18"/>
    </row>
    <row r="13501" spans="2:2">
      <c r="B13501" s="18"/>
    </row>
    <row r="13502" spans="2:2">
      <c r="B13502" s="18"/>
    </row>
    <row r="13503" spans="2:2">
      <c r="B13503" s="18"/>
    </row>
    <row r="13504" spans="2:2">
      <c r="B13504" s="18"/>
    </row>
    <row r="13505" spans="2:2">
      <c r="B13505" s="18"/>
    </row>
    <row r="13506" spans="2:2">
      <c r="B13506" s="18"/>
    </row>
    <row r="13507" spans="2:2">
      <c r="B13507" s="18"/>
    </row>
    <row r="13508" spans="2:2">
      <c r="B13508" s="18"/>
    </row>
    <row r="13509" spans="2:2">
      <c r="B13509" s="18"/>
    </row>
    <row r="13510" spans="2:2">
      <c r="B13510" s="18"/>
    </row>
    <row r="13511" spans="2:2">
      <c r="B13511" s="18"/>
    </row>
    <row r="13512" spans="2:2">
      <c r="B13512" s="18"/>
    </row>
    <row r="13513" spans="2:2">
      <c r="B13513" s="18"/>
    </row>
    <row r="13514" spans="2:2">
      <c r="B13514" s="18"/>
    </row>
    <row r="13515" spans="2:2">
      <c r="B13515" s="18"/>
    </row>
    <row r="13516" spans="2:2">
      <c r="B13516" s="18"/>
    </row>
    <row r="13517" spans="2:2">
      <c r="B13517" s="18"/>
    </row>
    <row r="13518" spans="2:2">
      <c r="B13518" s="18"/>
    </row>
    <row r="13519" spans="2:2">
      <c r="B13519" s="18"/>
    </row>
    <row r="13520" spans="2:2">
      <c r="B13520" s="18"/>
    </row>
    <row r="13521" spans="2:2">
      <c r="B13521" s="18"/>
    </row>
    <row r="13522" spans="2:2">
      <c r="B13522" s="18"/>
    </row>
    <row r="13523" spans="2:2">
      <c r="B13523" s="18"/>
    </row>
    <row r="13524" spans="2:2">
      <c r="B13524" s="18"/>
    </row>
    <row r="13525" spans="2:2">
      <c r="B13525" s="18"/>
    </row>
    <row r="13526" spans="2:2">
      <c r="B13526" s="18"/>
    </row>
    <row r="13527" spans="2:2">
      <c r="B13527" s="18"/>
    </row>
    <row r="13528" spans="2:2">
      <c r="B13528" s="18"/>
    </row>
    <row r="13529" spans="2:2">
      <c r="B13529" s="18"/>
    </row>
    <row r="13530" spans="2:2">
      <c r="B13530" s="18"/>
    </row>
    <row r="13531" spans="2:2">
      <c r="B13531" s="18"/>
    </row>
    <row r="13532" spans="2:2">
      <c r="B13532" s="18"/>
    </row>
    <row r="13533" spans="2:2">
      <c r="B13533" s="18"/>
    </row>
    <row r="13534" spans="2:2">
      <c r="B13534" s="18"/>
    </row>
    <row r="13535" spans="2:2">
      <c r="B13535" s="18"/>
    </row>
    <row r="13536" spans="2:2">
      <c r="B13536" s="18"/>
    </row>
    <row r="13537" spans="2:2">
      <c r="B13537" s="18"/>
    </row>
    <row r="13538" spans="2:2">
      <c r="B13538" s="18"/>
    </row>
    <row r="13539" spans="2:2">
      <c r="B13539" s="18"/>
    </row>
    <row r="13540" spans="2:2">
      <c r="B13540" s="18"/>
    </row>
    <row r="13541" spans="2:2">
      <c r="B13541" s="18"/>
    </row>
    <row r="13542" spans="2:2">
      <c r="B13542" s="18"/>
    </row>
    <row r="13543" spans="2:2">
      <c r="B13543" s="18"/>
    </row>
    <row r="13544" spans="2:2">
      <c r="B13544" s="18"/>
    </row>
    <row r="13545" spans="2:2">
      <c r="B13545" s="18"/>
    </row>
    <row r="13546" spans="2:2">
      <c r="B13546" s="18"/>
    </row>
    <row r="13547" spans="2:2">
      <c r="B13547" s="18"/>
    </row>
    <row r="13548" spans="2:2">
      <c r="B13548" s="18"/>
    </row>
    <row r="13549" spans="2:2">
      <c r="B13549" s="18"/>
    </row>
    <row r="13550" spans="2:2">
      <c r="B13550" s="18"/>
    </row>
    <row r="13551" spans="2:2">
      <c r="B13551" s="18"/>
    </row>
    <row r="13552" spans="2:2">
      <c r="B13552" s="18"/>
    </row>
    <row r="13553" spans="2:2">
      <c r="B13553" s="18"/>
    </row>
    <row r="13554" spans="2:2">
      <c r="B13554" s="18"/>
    </row>
    <row r="13555" spans="2:2">
      <c r="B13555" s="18"/>
    </row>
    <row r="13556" spans="2:2">
      <c r="B13556" s="18"/>
    </row>
    <row r="13557" spans="2:2">
      <c r="B13557" s="18"/>
    </row>
    <row r="13558" spans="2:2">
      <c r="B13558" s="18"/>
    </row>
    <row r="13559" spans="2:2">
      <c r="B13559" s="18"/>
    </row>
    <row r="13560" spans="2:2">
      <c r="B13560" s="18"/>
    </row>
    <row r="13561" spans="2:2">
      <c r="B13561" s="18"/>
    </row>
    <row r="13562" spans="2:2">
      <c r="B13562" s="18"/>
    </row>
    <row r="13563" spans="2:2">
      <c r="B13563" s="18"/>
    </row>
    <row r="13564" spans="2:2">
      <c r="B13564" s="18"/>
    </row>
    <row r="13565" spans="2:2">
      <c r="B13565" s="18"/>
    </row>
    <row r="13566" spans="2:2">
      <c r="B13566" s="18"/>
    </row>
    <row r="13567" spans="2:2">
      <c r="B13567" s="18"/>
    </row>
    <row r="13568" spans="2:2">
      <c r="B13568" s="18"/>
    </row>
    <row r="13569" spans="2:2">
      <c r="B13569" s="18"/>
    </row>
    <row r="13570" spans="2:2">
      <c r="B13570" s="18"/>
    </row>
    <row r="13571" spans="2:2">
      <c r="B13571" s="18"/>
    </row>
    <row r="13572" spans="2:2">
      <c r="B13572" s="18"/>
    </row>
    <row r="13573" spans="2:2">
      <c r="B13573" s="18"/>
    </row>
    <row r="13574" spans="2:2">
      <c r="B13574" s="18"/>
    </row>
    <row r="13575" spans="2:2">
      <c r="B13575" s="18"/>
    </row>
    <row r="13576" spans="2:2">
      <c r="B13576" s="18"/>
    </row>
    <row r="13577" spans="2:2">
      <c r="B13577" s="18"/>
    </row>
    <row r="13578" spans="2:2">
      <c r="B13578" s="18"/>
    </row>
    <row r="13579" spans="2:2">
      <c r="B13579" s="18"/>
    </row>
    <row r="13580" spans="2:2">
      <c r="B13580" s="18"/>
    </row>
    <row r="13581" spans="2:2">
      <c r="B13581" s="18"/>
    </row>
    <row r="13582" spans="2:2">
      <c r="B13582" s="18"/>
    </row>
    <row r="13583" spans="2:2">
      <c r="B13583" s="18"/>
    </row>
    <row r="13584" spans="2:2">
      <c r="B13584" s="18"/>
    </row>
    <row r="13585" spans="2:2">
      <c r="B13585" s="18"/>
    </row>
    <row r="13586" spans="2:2">
      <c r="B13586" s="18"/>
    </row>
    <row r="13587" spans="2:2">
      <c r="B13587" s="18"/>
    </row>
    <row r="13588" spans="2:2">
      <c r="B13588" s="18"/>
    </row>
    <row r="13589" spans="2:2">
      <c r="B13589" s="18"/>
    </row>
    <row r="13590" spans="2:2">
      <c r="B13590" s="18"/>
    </row>
    <row r="13591" spans="2:2">
      <c r="B13591" s="18"/>
    </row>
    <row r="13592" spans="2:2">
      <c r="B13592" s="18"/>
    </row>
    <row r="13593" spans="2:2">
      <c r="B13593" s="18"/>
    </row>
    <row r="13594" spans="2:2">
      <c r="B13594" s="18"/>
    </row>
    <row r="13595" spans="2:2">
      <c r="B13595" s="18"/>
    </row>
    <row r="13596" spans="2:2">
      <c r="B13596" s="18"/>
    </row>
    <row r="13597" spans="2:2">
      <c r="B13597" s="18"/>
    </row>
    <row r="13598" spans="2:2">
      <c r="B13598" s="18"/>
    </row>
    <row r="13599" spans="2:2">
      <c r="B13599" s="18"/>
    </row>
    <row r="13600" spans="2:2">
      <c r="B13600" s="18"/>
    </row>
    <row r="13601" spans="2:2">
      <c r="B13601" s="18"/>
    </row>
    <row r="13602" spans="2:2">
      <c r="B13602" s="18"/>
    </row>
    <row r="13603" spans="2:2">
      <c r="B13603" s="18"/>
    </row>
    <row r="13604" spans="2:2">
      <c r="B13604" s="18"/>
    </row>
    <row r="13605" spans="2:2">
      <c r="B13605" s="18"/>
    </row>
    <row r="13606" spans="2:2">
      <c r="B13606" s="18"/>
    </row>
    <row r="13607" spans="2:2">
      <c r="B13607" s="18"/>
    </row>
    <row r="13608" spans="2:2">
      <c r="B13608" s="18"/>
    </row>
    <row r="13609" spans="2:2">
      <c r="B13609" s="18"/>
    </row>
    <row r="13610" spans="2:2">
      <c r="B13610" s="18"/>
    </row>
    <row r="13611" spans="2:2">
      <c r="B13611" s="18"/>
    </row>
    <row r="13612" spans="2:2">
      <c r="B13612" s="18"/>
    </row>
    <row r="13613" spans="2:2">
      <c r="B13613" s="18"/>
    </row>
    <row r="13614" spans="2:2">
      <c r="B13614" s="18"/>
    </row>
    <row r="13615" spans="2:2">
      <c r="B13615" s="18"/>
    </row>
    <row r="13616" spans="2:2">
      <c r="B13616" s="18"/>
    </row>
    <row r="13617" spans="2:2">
      <c r="B13617" s="18"/>
    </row>
    <row r="13618" spans="2:2">
      <c r="B13618" s="18"/>
    </row>
    <row r="13619" spans="2:2">
      <c r="B13619" s="18"/>
    </row>
    <row r="13620" spans="2:2">
      <c r="B13620" s="18"/>
    </row>
    <row r="13621" spans="2:2">
      <c r="B13621" s="18"/>
    </row>
    <row r="13622" spans="2:2">
      <c r="B13622" s="18"/>
    </row>
    <row r="13623" spans="2:2">
      <c r="B13623" s="18"/>
    </row>
    <row r="13624" spans="2:2">
      <c r="B13624" s="18"/>
    </row>
    <row r="13625" spans="2:2">
      <c r="B13625" s="18"/>
    </row>
    <row r="13626" spans="2:2">
      <c r="B13626" s="18"/>
    </row>
    <row r="13627" spans="2:2">
      <c r="B13627" s="18"/>
    </row>
    <row r="13628" spans="2:2">
      <c r="B13628" s="18"/>
    </row>
    <row r="13629" spans="2:2">
      <c r="B13629" s="18"/>
    </row>
    <row r="13630" spans="2:2">
      <c r="B13630" s="18"/>
    </row>
    <row r="13631" spans="2:2">
      <c r="B13631" s="18"/>
    </row>
    <row r="13632" spans="2:2">
      <c r="B13632" s="18"/>
    </row>
    <row r="13633" spans="2:2">
      <c r="B13633" s="18"/>
    </row>
    <row r="13634" spans="2:2">
      <c r="B13634" s="18"/>
    </row>
    <row r="13635" spans="2:2">
      <c r="B13635" s="18"/>
    </row>
    <row r="13636" spans="2:2">
      <c r="B13636" s="18"/>
    </row>
    <row r="13637" spans="2:2">
      <c r="B13637" s="18"/>
    </row>
    <row r="13638" spans="2:2">
      <c r="B13638" s="18"/>
    </row>
    <row r="13639" spans="2:2">
      <c r="B13639" s="18"/>
    </row>
    <row r="13640" spans="2:2">
      <c r="B13640" s="18"/>
    </row>
    <row r="13641" spans="2:2">
      <c r="B13641" s="18"/>
    </row>
    <row r="13642" spans="2:2">
      <c r="B13642" s="18"/>
    </row>
    <row r="13643" spans="2:2">
      <c r="B13643" s="18"/>
    </row>
    <row r="13644" spans="2:2">
      <c r="B13644" s="18"/>
    </row>
    <row r="13645" spans="2:2">
      <c r="B13645" s="18"/>
    </row>
    <row r="13646" spans="2:2">
      <c r="B13646" s="18"/>
    </row>
    <row r="13647" spans="2:2">
      <c r="B13647" s="18"/>
    </row>
    <row r="13648" spans="2:2">
      <c r="B13648" s="18"/>
    </row>
    <row r="13649" spans="2:2">
      <c r="B13649" s="18"/>
    </row>
    <row r="13650" spans="2:2">
      <c r="B13650" s="18"/>
    </row>
    <row r="13651" spans="2:2">
      <c r="B13651" s="18"/>
    </row>
    <row r="13652" spans="2:2">
      <c r="B13652" s="18"/>
    </row>
    <row r="13653" spans="2:2">
      <c r="B13653" s="18"/>
    </row>
    <row r="13654" spans="2:2">
      <c r="B13654" s="18"/>
    </row>
    <row r="13655" spans="2:2">
      <c r="B13655" s="18"/>
    </row>
    <row r="13656" spans="2:2">
      <c r="B13656" s="18"/>
    </row>
    <row r="13657" spans="2:2">
      <c r="B13657" s="18"/>
    </row>
    <row r="13658" spans="2:2">
      <c r="B13658" s="18"/>
    </row>
    <row r="13659" spans="2:2">
      <c r="B13659" s="18"/>
    </row>
    <row r="13660" spans="2:2">
      <c r="B13660" s="18"/>
    </row>
    <row r="13661" spans="2:2">
      <c r="B13661" s="18"/>
    </row>
    <row r="13662" spans="2:2">
      <c r="B13662" s="18"/>
    </row>
    <row r="13663" spans="2:2">
      <c r="B13663" s="18"/>
    </row>
    <row r="13664" spans="2:2">
      <c r="B13664" s="18"/>
    </row>
    <row r="13665" spans="2:2">
      <c r="B13665" s="18"/>
    </row>
    <row r="13666" spans="2:2">
      <c r="B13666" s="18"/>
    </row>
    <row r="13667" spans="2:2">
      <c r="B13667" s="18"/>
    </row>
    <row r="13668" spans="2:2">
      <c r="B13668" s="18"/>
    </row>
    <row r="13669" spans="2:2">
      <c r="B13669" s="18"/>
    </row>
    <row r="13670" spans="2:2">
      <c r="B13670" s="18"/>
    </row>
    <row r="13671" spans="2:2">
      <c r="B13671" s="18"/>
    </row>
    <row r="13672" spans="2:2">
      <c r="B13672" s="18"/>
    </row>
    <row r="13673" spans="2:2">
      <c r="B13673" s="18"/>
    </row>
    <row r="13674" spans="2:2">
      <c r="B13674" s="18"/>
    </row>
    <row r="13675" spans="2:2">
      <c r="B13675" s="18"/>
    </row>
    <row r="13676" spans="2:2">
      <c r="B13676" s="18"/>
    </row>
    <row r="13677" spans="2:2">
      <c r="B13677" s="18"/>
    </row>
    <row r="13678" spans="2:2">
      <c r="B13678" s="18"/>
    </row>
    <row r="13679" spans="2:2">
      <c r="B13679" s="18"/>
    </row>
    <row r="13680" spans="2:2">
      <c r="B13680" s="18"/>
    </row>
    <row r="13681" spans="2:2">
      <c r="B13681" s="18"/>
    </row>
    <row r="13682" spans="2:2">
      <c r="B13682" s="18"/>
    </row>
    <row r="13683" spans="2:2">
      <c r="B13683" s="18"/>
    </row>
    <row r="13684" spans="2:2">
      <c r="B13684" s="18"/>
    </row>
    <row r="13685" spans="2:2">
      <c r="B13685" s="18"/>
    </row>
    <row r="13686" spans="2:2">
      <c r="B13686" s="18"/>
    </row>
    <row r="13687" spans="2:2">
      <c r="B13687" s="18"/>
    </row>
    <row r="13688" spans="2:2">
      <c r="B13688" s="18"/>
    </row>
    <row r="13689" spans="2:2">
      <c r="B13689" s="18"/>
    </row>
    <row r="13690" spans="2:2">
      <c r="B13690" s="18"/>
    </row>
    <row r="13691" spans="2:2">
      <c r="B13691" s="18"/>
    </row>
    <row r="13692" spans="2:2">
      <c r="B13692" s="18"/>
    </row>
    <row r="13693" spans="2:2">
      <c r="B13693" s="18"/>
    </row>
    <row r="13694" spans="2:2">
      <c r="B13694" s="18"/>
    </row>
    <row r="13695" spans="2:2">
      <c r="B13695" s="18"/>
    </row>
    <row r="13696" spans="2:2">
      <c r="B13696" s="18"/>
    </row>
    <row r="13697" spans="2:2">
      <c r="B13697" s="18"/>
    </row>
    <row r="13698" spans="2:2">
      <c r="B13698" s="18"/>
    </row>
    <row r="13699" spans="2:2">
      <c r="B13699" s="18"/>
    </row>
    <row r="13700" spans="2:2">
      <c r="B13700" s="18"/>
    </row>
    <row r="13701" spans="2:2">
      <c r="B13701" s="18"/>
    </row>
    <row r="13702" spans="2:2">
      <c r="B13702" s="18"/>
    </row>
    <row r="13703" spans="2:2">
      <c r="B13703" s="18"/>
    </row>
    <row r="13704" spans="2:2">
      <c r="B13704" s="18"/>
    </row>
    <row r="13705" spans="2:2">
      <c r="B13705" s="18"/>
    </row>
    <row r="13706" spans="2:2">
      <c r="B13706" s="18"/>
    </row>
    <row r="13707" spans="2:2">
      <c r="B13707" s="18"/>
    </row>
    <row r="13708" spans="2:2">
      <c r="B13708" s="18"/>
    </row>
    <row r="13709" spans="2:2">
      <c r="B13709" s="18"/>
    </row>
    <row r="13710" spans="2:2">
      <c r="B13710" s="18"/>
    </row>
    <row r="13711" spans="2:2">
      <c r="B13711" s="18"/>
    </row>
    <row r="13712" spans="2:2">
      <c r="B13712" s="18"/>
    </row>
    <row r="13713" spans="2:2">
      <c r="B13713" s="18"/>
    </row>
    <row r="13714" spans="2:2">
      <c r="B13714" s="18"/>
    </row>
    <row r="13715" spans="2:2">
      <c r="B13715" s="18"/>
    </row>
    <row r="13716" spans="2:2">
      <c r="B13716" s="18"/>
    </row>
    <row r="13717" spans="2:2">
      <c r="B13717" s="18"/>
    </row>
    <row r="13718" spans="2:2">
      <c r="B13718" s="18"/>
    </row>
    <row r="13719" spans="2:2">
      <c r="B13719" s="18"/>
    </row>
    <row r="13720" spans="2:2">
      <c r="B13720" s="18"/>
    </row>
    <row r="13721" spans="2:2">
      <c r="B13721" s="18"/>
    </row>
    <row r="13722" spans="2:2">
      <c r="B13722" s="18"/>
    </row>
    <row r="13723" spans="2:2">
      <c r="B13723" s="18"/>
    </row>
    <row r="13724" spans="2:2">
      <c r="B13724" s="18"/>
    </row>
    <row r="13725" spans="2:2">
      <c r="B13725" s="18"/>
    </row>
    <row r="13726" spans="2:2">
      <c r="B13726" s="18"/>
    </row>
    <row r="13727" spans="2:2">
      <c r="B13727" s="18"/>
    </row>
    <row r="13728" spans="2:2">
      <c r="B13728" s="18"/>
    </row>
    <row r="13729" spans="2:2">
      <c r="B13729" s="18"/>
    </row>
    <row r="13730" spans="2:2">
      <c r="B13730" s="18"/>
    </row>
    <row r="13731" spans="2:2">
      <c r="B13731" s="18"/>
    </row>
    <row r="13732" spans="2:2">
      <c r="B13732" s="18"/>
    </row>
    <row r="13733" spans="2:2">
      <c r="B13733" s="18"/>
    </row>
    <row r="13734" spans="2:2">
      <c r="B13734" s="18"/>
    </row>
    <row r="13735" spans="2:2">
      <c r="B13735" s="18"/>
    </row>
    <row r="13736" spans="2:2">
      <c r="B13736" s="18"/>
    </row>
    <row r="13737" spans="2:2">
      <c r="B13737" s="18"/>
    </row>
    <row r="13738" spans="2:2">
      <c r="B13738" s="18"/>
    </row>
    <row r="13739" spans="2:2">
      <c r="B13739" s="18"/>
    </row>
    <row r="13740" spans="2:2">
      <c r="B13740" s="18"/>
    </row>
    <row r="13741" spans="2:2">
      <c r="B13741" s="18"/>
    </row>
    <row r="13742" spans="2:2">
      <c r="B13742" s="18"/>
    </row>
    <row r="13743" spans="2:2">
      <c r="B13743" s="18"/>
    </row>
    <row r="13744" spans="2:2">
      <c r="B13744" s="18"/>
    </row>
    <row r="13745" spans="2:2">
      <c r="B13745" s="18"/>
    </row>
    <row r="13746" spans="2:2">
      <c r="B13746" s="18"/>
    </row>
    <row r="13747" spans="2:2">
      <c r="B13747" s="18"/>
    </row>
    <row r="13748" spans="2:2">
      <c r="B13748" s="18"/>
    </row>
    <row r="13749" spans="2:2">
      <c r="B13749" s="18"/>
    </row>
    <row r="13750" spans="2:2">
      <c r="B13750" s="18"/>
    </row>
    <row r="13751" spans="2:2">
      <c r="B13751" s="18"/>
    </row>
    <row r="13752" spans="2:2">
      <c r="B13752" s="18"/>
    </row>
    <row r="13753" spans="2:2">
      <c r="B13753" s="18"/>
    </row>
    <row r="13754" spans="2:2">
      <c r="B13754" s="18"/>
    </row>
    <row r="13755" spans="2:2">
      <c r="B13755" s="18"/>
    </row>
    <row r="13756" spans="2:2">
      <c r="B13756" s="18"/>
    </row>
    <row r="13757" spans="2:2">
      <c r="B13757" s="18"/>
    </row>
    <row r="13758" spans="2:2">
      <c r="B13758" s="18"/>
    </row>
    <row r="13759" spans="2:2">
      <c r="B13759" s="18"/>
    </row>
    <row r="13760" spans="2:2">
      <c r="B13760" s="18"/>
    </row>
    <row r="13761" spans="2:2">
      <c r="B13761" s="18"/>
    </row>
    <row r="13762" spans="2:2">
      <c r="B13762" s="18"/>
    </row>
    <row r="13763" spans="2:2">
      <c r="B13763" s="18"/>
    </row>
    <row r="13764" spans="2:2">
      <c r="B13764" s="18"/>
    </row>
    <row r="13765" spans="2:2">
      <c r="B13765" s="18"/>
    </row>
    <row r="13766" spans="2:2">
      <c r="B13766" s="18"/>
    </row>
    <row r="13767" spans="2:2">
      <c r="B13767" s="18"/>
    </row>
    <row r="13768" spans="2:2">
      <c r="B13768" s="18"/>
    </row>
    <row r="13769" spans="2:2">
      <c r="B13769" s="18"/>
    </row>
    <row r="13770" spans="2:2">
      <c r="B13770" s="18"/>
    </row>
    <row r="13771" spans="2:2">
      <c r="B13771" s="18"/>
    </row>
    <row r="13772" spans="2:2">
      <c r="B13772" s="18"/>
    </row>
    <row r="13773" spans="2:2">
      <c r="B13773" s="18"/>
    </row>
    <row r="13774" spans="2:2">
      <c r="B13774" s="18"/>
    </row>
    <row r="13775" spans="2:2">
      <c r="B13775" s="18"/>
    </row>
    <row r="13776" spans="2:2">
      <c r="B13776" s="18"/>
    </row>
    <row r="13777" spans="2:2">
      <c r="B13777" s="18"/>
    </row>
    <row r="13778" spans="2:2">
      <c r="B13778" s="18"/>
    </row>
    <row r="13779" spans="2:2">
      <c r="B13779" s="18"/>
    </row>
    <row r="13780" spans="2:2">
      <c r="B13780" s="18"/>
    </row>
    <row r="13781" spans="2:2">
      <c r="B13781" s="18"/>
    </row>
    <row r="13782" spans="2:2">
      <c r="B13782" s="18"/>
    </row>
    <row r="13783" spans="2:2">
      <c r="B13783" s="18"/>
    </row>
    <row r="13784" spans="2:2">
      <c r="B13784" s="18"/>
    </row>
    <row r="13785" spans="2:2">
      <c r="B13785" s="18"/>
    </row>
    <row r="13786" spans="2:2">
      <c r="B13786" s="18"/>
    </row>
    <row r="13787" spans="2:2">
      <c r="B13787" s="18"/>
    </row>
    <row r="13788" spans="2:2">
      <c r="B13788" s="18"/>
    </row>
    <row r="13789" spans="2:2">
      <c r="B13789" s="18"/>
    </row>
    <row r="13790" spans="2:2">
      <c r="B13790" s="18"/>
    </row>
    <row r="13791" spans="2:2">
      <c r="B13791" s="18"/>
    </row>
    <row r="13792" spans="2:2">
      <c r="B13792" s="18"/>
    </row>
    <row r="13793" spans="2:2">
      <c r="B13793" s="18"/>
    </row>
    <row r="13794" spans="2:2">
      <c r="B13794" s="18"/>
    </row>
    <row r="13795" spans="2:2">
      <c r="B13795" s="18"/>
    </row>
    <row r="13796" spans="2:2">
      <c r="B13796" s="18"/>
    </row>
    <row r="13797" spans="2:2">
      <c r="B13797" s="18"/>
    </row>
    <row r="13798" spans="2:2">
      <c r="B13798" s="18"/>
    </row>
    <row r="13799" spans="2:2">
      <c r="B13799" s="18"/>
    </row>
    <row r="13800" spans="2:2">
      <c r="B13800" s="18"/>
    </row>
    <row r="13801" spans="2:2">
      <c r="B13801" s="18"/>
    </row>
    <row r="13802" spans="2:2">
      <c r="B13802" s="18"/>
    </row>
    <row r="13803" spans="2:2">
      <c r="B13803" s="18"/>
    </row>
    <row r="13804" spans="2:2">
      <c r="B13804" s="18"/>
    </row>
    <row r="13805" spans="2:2">
      <c r="B13805" s="18"/>
    </row>
    <row r="13806" spans="2:2">
      <c r="B13806" s="18"/>
    </row>
    <row r="13807" spans="2:2">
      <c r="B13807" s="18"/>
    </row>
    <row r="13808" spans="2:2">
      <c r="B13808" s="18"/>
    </row>
    <row r="13809" spans="2:2">
      <c r="B13809" s="18"/>
    </row>
    <row r="13810" spans="2:2">
      <c r="B13810" s="18"/>
    </row>
    <row r="13811" spans="2:2">
      <c r="B13811" s="18"/>
    </row>
    <row r="13812" spans="2:2">
      <c r="B13812" s="18"/>
    </row>
    <row r="13813" spans="2:2">
      <c r="B13813" s="18"/>
    </row>
    <row r="13814" spans="2:2">
      <c r="B13814" s="18"/>
    </row>
    <row r="13815" spans="2:2">
      <c r="B13815" s="18"/>
    </row>
    <row r="13816" spans="2:2">
      <c r="B13816" s="18"/>
    </row>
    <row r="13817" spans="2:2">
      <c r="B13817" s="18"/>
    </row>
    <row r="13818" spans="2:2">
      <c r="B13818" s="18"/>
    </row>
    <row r="13819" spans="2:2">
      <c r="B13819" s="18"/>
    </row>
    <row r="13820" spans="2:2">
      <c r="B13820" s="18"/>
    </row>
    <row r="13821" spans="2:2">
      <c r="B13821" s="18"/>
    </row>
    <row r="13822" spans="2:2">
      <c r="B13822" s="18"/>
    </row>
    <row r="13823" spans="2:2">
      <c r="B13823" s="18"/>
    </row>
    <row r="13824" spans="2:2">
      <c r="B13824" s="18"/>
    </row>
    <row r="13825" spans="2:2">
      <c r="B13825" s="18"/>
    </row>
    <row r="13826" spans="2:2">
      <c r="B13826" s="18"/>
    </row>
    <row r="13827" spans="2:2">
      <c r="B13827" s="18"/>
    </row>
    <row r="13828" spans="2:2">
      <c r="B13828" s="18"/>
    </row>
    <row r="13829" spans="2:2">
      <c r="B13829" s="18"/>
    </row>
    <row r="13830" spans="2:2">
      <c r="B13830" s="18"/>
    </row>
    <row r="13831" spans="2:2">
      <c r="B13831" s="18"/>
    </row>
    <row r="13832" spans="2:2">
      <c r="B13832" s="18"/>
    </row>
    <row r="13833" spans="2:2">
      <c r="B13833" s="18"/>
    </row>
    <row r="13834" spans="2:2">
      <c r="B13834" s="18"/>
    </row>
    <row r="13835" spans="2:2">
      <c r="B13835" s="18"/>
    </row>
    <row r="13836" spans="2:2">
      <c r="B13836" s="18"/>
    </row>
    <row r="13837" spans="2:2">
      <c r="B13837" s="18"/>
    </row>
    <row r="13838" spans="2:2">
      <c r="B13838" s="18"/>
    </row>
    <row r="13839" spans="2:2">
      <c r="B13839" s="18"/>
    </row>
    <row r="13840" spans="2:2">
      <c r="B13840" s="18"/>
    </row>
    <row r="13841" spans="2:2">
      <c r="B13841" s="18"/>
    </row>
    <row r="13842" spans="2:2">
      <c r="B13842" s="18"/>
    </row>
    <row r="13843" spans="2:2">
      <c r="B13843" s="18"/>
    </row>
    <row r="13844" spans="2:2">
      <c r="B13844" s="18"/>
    </row>
    <row r="13845" spans="2:2">
      <c r="B13845" s="18"/>
    </row>
    <row r="13846" spans="2:2">
      <c r="B13846" s="18"/>
    </row>
    <row r="13847" spans="2:2">
      <c r="B13847" s="18"/>
    </row>
    <row r="13848" spans="2:2">
      <c r="B13848" s="18"/>
    </row>
    <row r="13849" spans="2:2">
      <c r="B13849" s="18"/>
    </row>
    <row r="13850" spans="2:2">
      <c r="B13850" s="18"/>
    </row>
    <row r="13851" spans="2:2">
      <c r="B13851" s="18"/>
    </row>
    <row r="13852" spans="2:2">
      <c r="B13852" s="18"/>
    </row>
    <row r="13853" spans="2:2">
      <c r="B13853" s="18"/>
    </row>
    <row r="13854" spans="2:2">
      <c r="B13854" s="18"/>
    </row>
    <row r="13855" spans="2:2">
      <c r="B13855" s="18"/>
    </row>
    <row r="13856" spans="2:2">
      <c r="B13856" s="18"/>
    </row>
    <row r="13857" spans="2:2">
      <c r="B13857" s="18"/>
    </row>
    <row r="13858" spans="2:2">
      <c r="B13858" s="18"/>
    </row>
    <row r="13859" spans="2:2">
      <c r="B13859" s="18"/>
    </row>
    <row r="13860" spans="2:2">
      <c r="B13860" s="18"/>
    </row>
    <row r="13861" spans="2:2">
      <c r="B13861" s="18"/>
    </row>
    <row r="13862" spans="2:2">
      <c r="B13862" s="18"/>
    </row>
    <row r="13863" spans="2:2">
      <c r="B13863" s="18"/>
    </row>
    <row r="13864" spans="2:2">
      <c r="B13864" s="18"/>
    </row>
    <row r="13865" spans="2:2">
      <c r="B13865" s="18"/>
    </row>
    <row r="13866" spans="2:2">
      <c r="B13866" s="18"/>
    </row>
    <row r="13867" spans="2:2">
      <c r="B13867" s="18"/>
    </row>
    <row r="13868" spans="2:2">
      <c r="B13868" s="18"/>
    </row>
    <row r="13869" spans="2:2">
      <c r="B13869" s="18"/>
    </row>
    <row r="13870" spans="2:2">
      <c r="B13870" s="18"/>
    </row>
    <row r="13871" spans="2:2">
      <c r="B13871" s="18"/>
    </row>
    <row r="13872" spans="2:2">
      <c r="B13872" s="18"/>
    </row>
    <row r="13873" spans="2:2">
      <c r="B13873" s="18"/>
    </row>
    <row r="13874" spans="2:2">
      <c r="B13874" s="18"/>
    </row>
    <row r="13875" spans="2:2">
      <c r="B13875" s="18"/>
    </row>
    <row r="13876" spans="2:2">
      <c r="B13876" s="18"/>
    </row>
    <row r="13877" spans="2:2">
      <c r="B13877" s="18"/>
    </row>
    <row r="13878" spans="2:2">
      <c r="B13878" s="18"/>
    </row>
    <row r="13879" spans="2:2">
      <c r="B13879" s="18"/>
    </row>
    <row r="13880" spans="2:2">
      <c r="B13880" s="18"/>
    </row>
    <row r="13881" spans="2:2">
      <c r="B13881" s="18"/>
    </row>
    <row r="13882" spans="2:2">
      <c r="B13882" s="18"/>
    </row>
    <row r="13883" spans="2:2">
      <c r="B13883" s="18"/>
    </row>
    <row r="13884" spans="2:2">
      <c r="B13884" s="18"/>
    </row>
    <row r="13885" spans="2:2">
      <c r="B13885" s="18"/>
    </row>
    <row r="13886" spans="2:2">
      <c r="B13886" s="18"/>
    </row>
    <row r="13887" spans="2:2">
      <c r="B13887" s="18"/>
    </row>
    <row r="13888" spans="2:2">
      <c r="B13888" s="18"/>
    </row>
    <row r="13889" spans="2:2">
      <c r="B13889" s="18"/>
    </row>
    <row r="13890" spans="2:2">
      <c r="B13890" s="18"/>
    </row>
    <row r="13891" spans="2:2">
      <c r="B13891" s="18"/>
    </row>
    <row r="13892" spans="2:2">
      <c r="B13892" s="18"/>
    </row>
    <row r="13893" spans="2:2">
      <c r="B13893" s="18"/>
    </row>
    <row r="13894" spans="2:2">
      <c r="B13894" s="18"/>
    </row>
    <row r="13895" spans="2:2">
      <c r="B13895" s="18"/>
    </row>
    <row r="13896" spans="2:2">
      <c r="B13896" s="18"/>
    </row>
    <row r="13897" spans="2:2">
      <c r="B13897" s="18"/>
    </row>
    <row r="13898" spans="2:2">
      <c r="B13898" s="18"/>
    </row>
    <row r="13899" spans="2:2">
      <c r="B13899" s="18"/>
    </row>
    <row r="13900" spans="2:2">
      <c r="B13900" s="18"/>
    </row>
    <row r="13901" spans="2:2">
      <c r="B13901" s="18"/>
    </row>
    <row r="13902" spans="2:2">
      <c r="B13902" s="18"/>
    </row>
    <row r="13903" spans="2:2">
      <c r="B13903" s="18"/>
    </row>
    <row r="13904" spans="2:2">
      <c r="B13904" s="18"/>
    </row>
    <row r="13905" spans="2:2">
      <c r="B13905" s="18"/>
    </row>
    <row r="13906" spans="2:2">
      <c r="B13906" s="18"/>
    </row>
    <row r="13907" spans="2:2">
      <c r="B13907" s="18"/>
    </row>
    <row r="13908" spans="2:2">
      <c r="B13908" s="18"/>
    </row>
    <row r="13909" spans="2:2">
      <c r="B13909" s="18"/>
    </row>
    <row r="13910" spans="2:2">
      <c r="B13910" s="18"/>
    </row>
    <row r="13911" spans="2:2">
      <c r="B13911" s="18"/>
    </row>
    <row r="13912" spans="2:2">
      <c r="B13912" s="18"/>
    </row>
    <row r="13913" spans="2:2">
      <c r="B13913" s="18"/>
    </row>
    <row r="13914" spans="2:2">
      <c r="B13914" s="18"/>
    </row>
    <row r="13915" spans="2:2">
      <c r="B13915" s="18"/>
    </row>
    <row r="13916" spans="2:2">
      <c r="B13916" s="18"/>
    </row>
    <row r="13917" spans="2:2">
      <c r="B13917" s="18"/>
    </row>
    <row r="13918" spans="2:2">
      <c r="B13918" s="18"/>
    </row>
    <row r="13919" spans="2:2">
      <c r="B13919" s="18"/>
    </row>
    <row r="13920" spans="2:2">
      <c r="B13920" s="18"/>
    </row>
    <row r="13921" spans="2:2">
      <c r="B13921" s="18"/>
    </row>
    <row r="13922" spans="2:2">
      <c r="B13922" s="18"/>
    </row>
    <row r="13923" spans="2:2">
      <c r="B13923" s="18"/>
    </row>
    <row r="13924" spans="2:2">
      <c r="B13924" s="18"/>
    </row>
    <row r="13925" spans="2:2">
      <c r="B13925" s="18"/>
    </row>
    <row r="13926" spans="2:2">
      <c r="B13926" s="18"/>
    </row>
    <row r="13927" spans="2:2">
      <c r="B13927" s="18"/>
    </row>
    <row r="13928" spans="2:2">
      <c r="B13928" s="18"/>
    </row>
    <row r="13929" spans="2:2">
      <c r="B13929" s="18"/>
    </row>
    <row r="13930" spans="2:2">
      <c r="B13930" s="18"/>
    </row>
    <row r="13931" spans="2:2">
      <c r="B13931" s="18"/>
    </row>
    <row r="13932" spans="2:2">
      <c r="B13932" s="18"/>
    </row>
    <row r="13933" spans="2:2">
      <c r="B13933" s="18"/>
    </row>
    <row r="13934" spans="2:2">
      <c r="B13934" s="18"/>
    </row>
    <row r="13935" spans="2:2">
      <c r="B13935" s="18"/>
    </row>
    <row r="13936" spans="2:2">
      <c r="B13936" s="18"/>
    </row>
    <row r="13937" spans="2:2">
      <c r="B13937" s="18"/>
    </row>
    <row r="13938" spans="2:2">
      <c r="B13938" s="18"/>
    </row>
    <row r="13939" spans="2:2">
      <c r="B13939" s="18"/>
    </row>
    <row r="13940" spans="2:2">
      <c r="B13940" s="18"/>
    </row>
    <row r="13941" spans="2:2">
      <c r="B13941" s="18"/>
    </row>
    <row r="13942" spans="2:2">
      <c r="B13942" s="18"/>
    </row>
    <row r="13943" spans="2:2">
      <c r="B13943" s="18"/>
    </row>
    <row r="13944" spans="2:2">
      <c r="B13944" s="18"/>
    </row>
    <row r="13945" spans="2:2">
      <c r="B13945" s="18"/>
    </row>
    <row r="13946" spans="2:2">
      <c r="B13946" s="18"/>
    </row>
    <row r="13947" spans="2:2">
      <c r="B13947" s="18"/>
    </row>
    <row r="13948" spans="2:2">
      <c r="B13948" s="18"/>
    </row>
    <row r="13949" spans="2:2">
      <c r="B13949" s="18"/>
    </row>
    <row r="13950" spans="2:2">
      <c r="B13950" s="18"/>
    </row>
    <row r="13951" spans="2:2">
      <c r="B13951" s="18"/>
    </row>
    <row r="13952" spans="2:2">
      <c r="B13952" s="18"/>
    </row>
    <row r="13953" spans="2:2">
      <c r="B13953" s="18"/>
    </row>
    <row r="13954" spans="2:2">
      <c r="B13954" s="18"/>
    </row>
    <row r="13955" spans="2:2">
      <c r="B13955" s="18"/>
    </row>
    <row r="13956" spans="2:2">
      <c r="B13956" s="18"/>
    </row>
    <row r="13957" spans="2:2">
      <c r="B13957" s="18"/>
    </row>
    <row r="13958" spans="2:2">
      <c r="B13958" s="18"/>
    </row>
    <row r="13959" spans="2:2">
      <c r="B13959" s="18"/>
    </row>
    <row r="13960" spans="2:2">
      <c r="B13960" s="18"/>
    </row>
    <row r="13961" spans="2:2">
      <c r="B13961" s="18"/>
    </row>
    <row r="13962" spans="2:2">
      <c r="B13962" s="18"/>
    </row>
    <row r="13963" spans="2:2">
      <c r="B13963" s="18"/>
    </row>
    <row r="13964" spans="2:2">
      <c r="B13964" s="18"/>
    </row>
    <row r="13965" spans="2:2">
      <c r="B13965" s="18"/>
    </row>
    <row r="13966" spans="2:2">
      <c r="B13966" s="18"/>
    </row>
    <row r="13967" spans="2:2">
      <c r="B13967" s="18"/>
    </row>
    <row r="13968" spans="2:2">
      <c r="B13968" s="18"/>
    </row>
    <row r="13969" spans="2:2">
      <c r="B13969" s="18"/>
    </row>
    <row r="13970" spans="2:2">
      <c r="B13970" s="18"/>
    </row>
    <row r="13971" spans="2:2">
      <c r="B13971" s="18"/>
    </row>
    <row r="13972" spans="2:2">
      <c r="B13972" s="18"/>
    </row>
    <row r="13973" spans="2:2">
      <c r="B13973" s="18"/>
    </row>
    <row r="13974" spans="2:2">
      <c r="B13974" s="18"/>
    </row>
    <row r="13975" spans="2:2">
      <c r="B13975" s="18"/>
    </row>
    <row r="13976" spans="2:2">
      <c r="B13976" s="18"/>
    </row>
    <row r="13977" spans="2:2">
      <c r="B13977" s="18"/>
    </row>
    <row r="13978" spans="2:2">
      <c r="B13978" s="18"/>
    </row>
    <row r="13979" spans="2:2">
      <c r="B13979" s="18"/>
    </row>
    <row r="13980" spans="2:2">
      <c r="B13980" s="18"/>
    </row>
    <row r="13981" spans="2:2">
      <c r="B13981" s="18"/>
    </row>
    <row r="13982" spans="2:2">
      <c r="B13982" s="18"/>
    </row>
    <row r="13983" spans="2:2">
      <c r="B13983" s="18"/>
    </row>
    <row r="13984" spans="2:2">
      <c r="B13984" s="18"/>
    </row>
    <row r="13985" spans="2:2">
      <c r="B13985" s="18"/>
    </row>
    <row r="13986" spans="2:2">
      <c r="B13986" s="18"/>
    </row>
    <row r="13987" spans="2:2">
      <c r="B13987" s="18"/>
    </row>
    <row r="13988" spans="2:2">
      <c r="B13988" s="18"/>
    </row>
    <row r="13989" spans="2:2">
      <c r="B13989" s="18"/>
    </row>
    <row r="13990" spans="2:2">
      <c r="B13990" s="18"/>
    </row>
    <row r="13991" spans="2:2">
      <c r="B13991" s="18"/>
    </row>
    <row r="13992" spans="2:2">
      <c r="B13992" s="18"/>
    </row>
    <row r="13993" spans="2:2">
      <c r="B13993" s="18"/>
    </row>
    <row r="13994" spans="2:2">
      <c r="B13994" s="18"/>
    </row>
    <row r="13995" spans="2:2">
      <c r="B13995" s="18"/>
    </row>
    <row r="13996" spans="2:2">
      <c r="B13996" s="18"/>
    </row>
    <row r="13997" spans="2:2">
      <c r="B13997" s="18"/>
    </row>
    <row r="13998" spans="2:2">
      <c r="B13998" s="18"/>
    </row>
    <row r="13999" spans="2:2">
      <c r="B13999" s="18"/>
    </row>
    <row r="14000" spans="2:2">
      <c r="B14000" s="18"/>
    </row>
    <row r="14001" spans="2:2">
      <c r="B14001" s="18"/>
    </row>
    <row r="14002" spans="2:2">
      <c r="B14002" s="18"/>
    </row>
    <row r="14003" spans="2:2">
      <c r="B14003" s="18"/>
    </row>
    <row r="14004" spans="2:2">
      <c r="B14004" s="18"/>
    </row>
    <row r="14005" spans="2:2">
      <c r="B14005" s="18"/>
    </row>
    <row r="14006" spans="2:2">
      <c r="B14006" s="18"/>
    </row>
    <row r="14007" spans="2:2">
      <c r="B14007" s="18"/>
    </row>
    <row r="14008" spans="2:2">
      <c r="B14008" s="18"/>
    </row>
    <row r="14009" spans="2:2">
      <c r="B14009" s="18"/>
    </row>
    <row r="14010" spans="2:2">
      <c r="B14010" s="18"/>
    </row>
    <row r="14011" spans="2:2">
      <c r="B14011" s="18"/>
    </row>
    <row r="14012" spans="2:2">
      <c r="B14012" s="18"/>
    </row>
    <row r="14013" spans="2:2">
      <c r="B14013" s="18"/>
    </row>
    <row r="14014" spans="2:2">
      <c r="B14014" s="18"/>
    </row>
    <row r="14015" spans="2:2">
      <c r="B14015" s="18"/>
    </row>
    <row r="14016" spans="2:2">
      <c r="B14016" s="18"/>
    </row>
    <row r="14017" spans="2:2">
      <c r="B14017" s="18"/>
    </row>
    <row r="14018" spans="2:2">
      <c r="B14018" s="18"/>
    </row>
    <row r="14019" spans="2:2">
      <c r="B14019" s="18"/>
    </row>
    <row r="14020" spans="2:2">
      <c r="B14020" s="18"/>
    </row>
    <row r="14021" spans="2:2">
      <c r="B14021" s="18"/>
    </row>
    <row r="14022" spans="2:2">
      <c r="B14022" s="18"/>
    </row>
    <row r="14023" spans="2:2">
      <c r="B14023" s="18"/>
    </row>
    <row r="14024" spans="2:2">
      <c r="B14024" s="18"/>
    </row>
    <row r="14025" spans="2:2">
      <c r="B14025" s="18"/>
    </row>
    <row r="14026" spans="2:2">
      <c r="B14026" s="18"/>
    </row>
    <row r="14027" spans="2:2">
      <c r="B14027" s="18"/>
    </row>
    <row r="14028" spans="2:2">
      <c r="B14028" s="18"/>
    </row>
    <row r="14029" spans="2:2">
      <c r="B14029" s="18"/>
    </row>
    <row r="14030" spans="2:2">
      <c r="B14030" s="18"/>
    </row>
    <row r="14031" spans="2:2">
      <c r="B14031" s="18"/>
    </row>
    <row r="14032" spans="2:2">
      <c r="B14032" s="18"/>
    </row>
    <row r="14033" spans="2:2">
      <c r="B14033" s="18"/>
    </row>
    <row r="14034" spans="2:2">
      <c r="B14034" s="18"/>
    </row>
    <row r="14035" spans="2:2">
      <c r="B14035" s="18"/>
    </row>
    <row r="14036" spans="2:2">
      <c r="B14036" s="18"/>
    </row>
    <row r="14037" spans="2:2">
      <c r="B14037" s="18"/>
    </row>
    <row r="14038" spans="2:2">
      <c r="B14038" s="18"/>
    </row>
    <row r="14039" spans="2:2">
      <c r="B14039" s="18"/>
    </row>
    <row r="14040" spans="2:2">
      <c r="B14040" s="18"/>
    </row>
    <row r="14041" spans="2:2">
      <c r="B14041" s="18"/>
    </row>
    <row r="14042" spans="2:2">
      <c r="B14042" s="18"/>
    </row>
    <row r="14043" spans="2:2">
      <c r="B14043" s="18"/>
    </row>
    <row r="14044" spans="2:2">
      <c r="B14044" s="18"/>
    </row>
    <row r="14045" spans="2:2">
      <c r="B14045" s="18"/>
    </row>
    <row r="14046" spans="2:2">
      <c r="B14046" s="18"/>
    </row>
    <row r="14047" spans="2:2">
      <c r="B14047" s="18"/>
    </row>
    <row r="14048" spans="2:2">
      <c r="B14048" s="18"/>
    </row>
    <row r="14049" spans="2:2">
      <c r="B14049" s="18"/>
    </row>
    <row r="14050" spans="2:2">
      <c r="B14050" s="18"/>
    </row>
    <row r="14051" spans="2:2">
      <c r="B14051" s="18"/>
    </row>
    <row r="14052" spans="2:2">
      <c r="B14052" s="18"/>
    </row>
    <row r="14053" spans="2:2">
      <c r="B14053" s="18"/>
    </row>
    <row r="14054" spans="2:2">
      <c r="B14054" s="18"/>
    </row>
    <row r="14055" spans="2:2">
      <c r="B14055" s="18"/>
    </row>
    <row r="14056" spans="2:2">
      <c r="B14056" s="18"/>
    </row>
    <row r="14057" spans="2:2">
      <c r="B14057" s="18"/>
    </row>
    <row r="14058" spans="2:2">
      <c r="B14058" s="18"/>
    </row>
    <row r="14059" spans="2:2">
      <c r="B14059" s="18"/>
    </row>
    <row r="14060" spans="2:2">
      <c r="B14060" s="18"/>
    </row>
    <row r="14061" spans="2:2">
      <c r="B14061" s="18"/>
    </row>
    <row r="14062" spans="2:2">
      <c r="B14062" s="18"/>
    </row>
    <row r="14063" spans="2:2">
      <c r="B14063" s="18"/>
    </row>
    <row r="14064" spans="2:2">
      <c r="B14064" s="18"/>
    </row>
    <row r="14065" spans="2:2">
      <c r="B14065" s="18"/>
    </row>
    <row r="14066" spans="2:2">
      <c r="B14066" s="18"/>
    </row>
    <row r="14067" spans="2:2">
      <c r="B14067" s="18"/>
    </row>
    <row r="14068" spans="2:2">
      <c r="B14068" s="18"/>
    </row>
    <row r="14069" spans="2:2">
      <c r="B14069" s="18"/>
    </row>
    <row r="14070" spans="2:2">
      <c r="B14070" s="18"/>
    </row>
    <row r="14071" spans="2:2">
      <c r="B14071" s="18"/>
    </row>
    <row r="14072" spans="2:2">
      <c r="B14072" s="18"/>
    </row>
    <row r="14073" spans="2:2">
      <c r="B14073" s="18"/>
    </row>
    <row r="14074" spans="2:2">
      <c r="B14074" s="18"/>
    </row>
    <row r="14075" spans="2:2">
      <c r="B14075" s="18"/>
    </row>
    <row r="14076" spans="2:2">
      <c r="B14076" s="18"/>
    </row>
    <row r="14077" spans="2:2">
      <c r="B14077" s="18"/>
    </row>
    <row r="14078" spans="2:2">
      <c r="B14078" s="18"/>
    </row>
    <row r="14079" spans="2:2">
      <c r="B14079" s="18"/>
    </row>
    <row r="14080" spans="2:2">
      <c r="B14080" s="18"/>
    </row>
    <row r="14081" spans="2:2">
      <c r="B14081" s="18"/>
    </row>
    <row r="14082" spans="2:2">
      <c r="B14082" s="18"/>
    </row>
    <row r="14083" spans="2:2">
      <c r="B14083" s="18"/>
    </row>
    <row r="14084" spans="2:2">
      <c r="B14084" s="18"/>
    </row>
    <row r="14085" spans="2:2">
      <c r="B14085" s="18"/>
    </row>
    <row r="14086" spans="2:2">
      <c r="B14086" s="18"/>
    </row>
    <row r="14087" spans="2:2">
      <c r="B14087" s="18"/>
    </row>
    <row r="14088" spans="2:2">
      <c r="B14088" s="18"/>
    </row>
    <row r="14089" spans="2:2">
      <c r="B14089" s="18"/>
    </row>
    <row r="14090" spans="2:2">
      <c r="B14090" s="18"/>
    </row>
    <row r="14091" spans="2:2">
      <c r="B14091" s="18"/>
    </row>
    <row r="14092" spans="2:2">
      <c r="B14092" s="18"/>
    </row>
    <row r="14093" spans="2:2">
      <c r="B14093" s="18"/>
    </row>
    <row r="14094" spans="2:2">
      <c r="B14094" s="18"/>
    </row>
    <row r="14095" spans="2:2">
      <c r="B14095" s="18"/>
    </row>
    <row r="14096" spans="2:2">
      <c r="B14096" s="18"/>
    </row>
    <row r="14097" spans="2:2">
      <c r="B14097" s="18"/>
    </row>
    <row r="14098" spans="2:2">
      <c r="B14098" s="18"/>
    </row>
    <row r="14099" spans="2:2">
      <c r="B14099" s="18"/>
    </row>
    <row r="14100" spans="2:2">
      <c r="B14100" s="18"/>
    </row>
    <row r="14101" spans="2:2">
      <c r="B14101" s="18"/>
    </row>
    <row r="14102" spans="2:2">
      <c r="B14102" s="18"/>
    </row>
    <row r="14103" spans="2:2">
      <c r="B14103" s="18"/>
    </row>
    <row r="14104" spans="2:2">
      <c r="B14104" s="18"/>
    </row>
    <row r="14105" spans="2:2">
      <c r="B14105" s="18"/>
    </row>
    <row r="14106" spans="2:2">
      <c r="B14106" s="18"/>
    </row>
    <row r="14107" spans="2:2">
      <c r="B14107" s="18"/>
    </row>
    <row r="14108" spans="2:2">
      <c r="B14108" s="18"/>
    </row>
    <row r="14109" spans="2:2">
      <c r="B14109" s="18"/>
    </row>
    <row r="14110" spans="2:2">
      <c r="B14110" s="18"/>
    </row>
    <row r="14111" spans="2:2">
      <c r="B14111" s="18"/>
    </row>
    <row r="14112" spans="2:2">
      <c r="B14112" s="18"/>
    </row>
    <row r="14113" spans="2:2">
      <c r="B14113" s="18"/>
    </row>
    <row r="14114" spans="2:2">
      <c r="B14114" s="18"/>
    </row>
    <row r="14115" spans="2:2">
      <c r="B14115" s="18"/>
    </row>
    <row r="14116" spans="2:2">
      <c r="B14116" s="18"/>
    </row>
    <row r="14117" spans="2:2">
      <c r="B14117" s="18"/>
    </row>
    <row r="14118" spans="2:2">
      <c r="B14118" s="18"/>
    </row>
    <row r="14119" spans="2:2">
      <c r="B14119" s="18"/>
    </row>
    <row r="14120" spans="2:2">
      <c r="B14120" s="18"/>
    </row>
    <row r="14121" spans="2:2">
      <c r="B14121" s="18"/>
    </row>
    <row r="14122" spans="2:2">
      <c r="B14122" s="18"/>
    </row>
    <row r="14123" spans="2:2">
      <c r="B14123" s="18"/>
    </row>
    <row r="14124" spans="2:2">
      <c r="B14124" s="18"/>
    </row>
    <row r="14125" spans="2:2">
      <c r="B14125" s="18"/>
    </row>
    <row r="14126" spans="2:2">
      <c r="B14126" s="18"/>
    </row>
    <row r="14127" spans="2:2">
      <c r="B14127" s="18"/>
    </row>
    <row r="14128" spans="2:2">
      <c r="B14128" s="18"/>
    </row>
    <row r="14129" spans="2:2">
      <c r="B14129" s="18"/>
    </row>
    <row r="14130" spans="2:2">
      <c r="B14130" s="18"/>
    </row>
    <row r="14131" spans="2:2">
      <c r="B14131" s="18"/>
    </row>
    <row r="14132" spans="2:2">
      <c r="B14132" s="18"/>
    </row>
    <row r="14133" spans="2:2">
      <c r="B14133" s="18"/>
    </row>
    <row r="14134" spans="2:2">
      <c r="B14134" s="18"/>
    </row>
    <row r="14135" spans="2:2">
      <c r="B14135" s="18"/>
    </row>
    <row r="14136" spans="2:2">
      <c r="B14136" s="18"/>
    </row>
    <row r="14137" spans="2:2">
      <c r="B14137" s="18"/>
    </row>
    <row r="14138" spans="2:2">
      <c r="B14138" s="18"/>
    </row>
    <row r="14139" spans="2:2">
      <c r="B14139" s="18"/>
    </row>
    <row r="14140" spans="2:2">
      <c r="B14140" s="18"/>
    </row>
    <row r="14141" spans="2:2">
      <c r="B14141" s="18"/>
    </row>
    <row r="14142" spans="2:2">
      <c r="B14142" s="18"/>
    </row>
    <row r="14143" spans="2:2">
      <c r="B14143" s="18"/>
    </row>
    <row r="14144" spans="2:2">
      <c r="B14144" s="18"/>
    </row>
    <row r="14145" spans="2:2">
      <c r="B14145" s="18"/>
    </row>
    <row r="14146" spans="2:2">
      <c r="B14146" s="18"/>
    </row>
    <row r="14147" spans="2:2">
      <c r="B14147" s="18"/>
    </row>
    <row r="14148" spans="2:2">
      <c r="B14148" s="18"/>
    </row>
    <row r="14149" spans="2:2">
      <c r="B14149" s="18"/>
    </row>
    <row r="14150" spans="2:2">
      <c r="B14150" s="18"/>
    </row>
    <row r="14151" spans="2:2">
      <c r="B14151" s="18"/>
    </row>
    <row r="14152" spans="2:2">
      <c r="B14152" s="18"/>
    </row>
    <row r="14153" spans="2:2">
      <c r="B14153" s="18"/>
    </row>
    <row r="14154" spans="2:2">
      <c r="B14154" s="18"/>
    </row>
    <row r="14155" spans="2:2">
      <c r="B14155" s="18"/>
    </row>
    <row r="14156" spans="2:2">
      <c r="B14156" s="18"/>
    </row>
    <row r="14157" spans="2:2">
      <c r="B14157" s="18"/>
    </row>
    <row r="14158" spans="2:2">
      <c r="B14158" s="18"/>
    </row>
    <row r="14159" spans="2:2">
      <c r="B14159" s="18"/>
    </row>
    <row r="14160" spans="2:2">
      <c r="B14160" s="18"/>
    </row>
    <row r="14161" spans="2:2">
      <c r="B14161" s="18"/>
    </row>
    <row r="14162" spans="2:2">
      <c r="B14162" s="18"/>
    </row>
    <row r="14163" spans="2:2">
      <c r="B14163" s="18"/>
    </row>
    <row r="14164" spans="2:2">
      <c r="B14164" s="18"/>
    </row>
    <row r="14165" spans="2:2">
      <c r="B14165" s="18"/>
    </row>
    <row r="14166" spans="2:2">
      <c r="B14166" s="18"/>
    </row>
    <row r="14167" spans="2:2">
      <c r="B14167" s="18"/>
    </row>
    <row r="14168" spans="2:2">
      <c r="B14168" s="18"/>
    </row>
    <row r="14169" spans="2:2">
      <c r="B14169" s="18"/>
    </row>
    <row r="14170" spans="2:2">
      <c r="B14170" s="18"/>
    </row>
    <row r="14171" spans="2:2">
      <c r="B14171" s="18"/>
    </row>
    <row r="14172" spans="2:2">
      <c r="B14172" s="18"/>
    </row>
    <row r="14173" spans="2:2">
      <c r="B14173" s="18"/>
    </row>
    <row r="14174" spans="2:2">
      <c r="B14174" s="18"/>
    </row>
    <row r="14175" spans="2:2">
      <c r="B14175" s="18"/>
    </row>
    <row r="14176" spans="2:2">
      <c r="B14176" s="18"/>
    </row>
    <row r="14177" spans="2:2">
      <c r="B14177" s="18"/>
    </row>
    <row r="14178" spans="2:2">
      <c r="B14178" s="18"/>
    </row>
    <row r="14179" spans="2:2">
      <c r="B14179" s="18"/>
    </row>
    <row r="14180" spans="2:2">
      <c r="B14180" s="18"/>
    </row>
    <row r="14181" spans="2:2">
      <c r="B14181" s="18"/>
    </row>
    <row r="14182" spans="2:2">
      <c r="B14182" s="18"/>
    </row>
    <row r="14183" spans="2:2">
      <c r="B14183" s="18"/>
    </row>
    <row r="14184" spans="2:2">
      <c r="B14184" s="18"/>
    </row>
    <row r="14185" spans="2:2">
      <c r="B14185" s="18"/>
    </row>
    <row r="14186" spans="2:2">
      <c r="B14186" s="18"/>
    </row>
    <row r="14187" spans="2:2">
      <c r="B14187" s="18"/>
    </row>
    <row r="14188" spans="2:2">
      <c r="B14188" s="18"/>
    </row>
    <row r="14189" spans="2:2">
      <c r="B14189" s="18"/>
    </row>
    <row r="14190" spans="2:2">
      <c r="B14190" s="18"/>
    </row>
    <row r="14191" spans="2:2">
      <c r="B14191" s="18"/>
    </row>
    <row r="14192" spans="2:2">
      <c r="B14192" s="18"/>
    </row>
    <row r="14193" spans="2:2">
      <c r="B14193" s="18"/>
    </row>
    <row r="14194" spans="2:2">
      <c r="B14194" s="18"/>
    </row>
    <row r="14195" spans="2:2">
      <c r="B14195" s="18"/>
    </row>
    <row r="14196" spans="2:2">
      <c r="B14196" s="18"/>
    </row>
    <row r="14197" spans="2:2">
      <c r="B14197" s="18"/>
    </row>
    <row r="14198" spans="2:2">
      <c r="B14198" s="18"/>
    </row>
    <row r="14199" spans="2:2">
      <c r="B14199" s="18"/>
    </row>
    <row r="14200" spans="2:2">
      <c r="B14200" s="18"/>
    </row>
    <row r="14201" spans="2:2">
      <c r="B14201" s="18"/>
    </row>
    <row r="14202" spans="2:2">
      <c r="B14202" s="18"/>
    </row>
    <row r="14203" spans="2:2">
      <c r="B14203" s="18"/>
    </row>
    <row r="14204" spans="2:2">
      <c r="B14204" s="18"/>
    </row>
    <row r="14205" spans="2:2">
      <c r="B14205" s="18"/>
    </row>
    <row r="14206" spans="2:2">
      <c r="B14206" s="18"/>
    </row>
    <row r="14207" spans="2:2">
      <c r="B14207" s="18"/>
    </row>
    <row r="14208" spans="2:2">
      <c r="B14208" s="18"/>
    </row>
    <row r="14209" spans="2:2">
      <c r="B14209" s="18"/>
    </row>
    <row r="14210" spans="2:2">
      <c r="B14210" s="18"/>
    </row>
    <row r="14211" spans="2:2">
      <c r="B14211" s="18"/>
    </row>
    <row r="14212" spans="2:2">
      <c r="B14212" s="18"/>
    </row>
    <row r="14213" spans="2:2">
      <c r="B14213" s="18"/>
    </row>
    <row r="14214" spans="2:2">
      <c r="B14214" s="18"/>
    </row>
    <row r="14215" spans="2:2">
      <c r="B14215" s="18"/>
    </row>
    <row r="14216" spans="2:2">
      <c r="B14216" s="18"/>
    </row>
    <row r="14217" spans="2:2">
      <c r="B14217" s="18"/>
    </row>
    <row r="14218" spans="2:2">
      <c r="B14218" s="18"/>
    </row>
    <row r="14219" spans="2:2">
      <c r="B14219" s="18"/>
    </row>
    <row r="14220" spans="2:2">
      <c r="B14220" s="18"/>
    </row>
    <row r="14221" spans="2:2">
      <c r="B14221" s="18"/>
    </row>
    <row r="14222" spans="2:2">
      <c r="B14222" s="18"/>
    </row>
    <row r="14223" spans="2:2">
      <c r="B14223" s="18"/>
    </row>
    <row r="14224" spans="2:2">
      <c r="B14224" s="18"/>
    </row>
    <row r="14225" spans="2:2">
      <c r="B14225" s="18"/>
    </row>
    <row r="14226" spans="2:2">
      <c r="B14226" s="18"/>
    </row>
    <row r="14227" spans="2:2">
      <c r="B14227" s="18"/>
    </row>
    <row r="14228" spans="2:2">
      <c r="B14228" s="18"/>
    </row>
    <row r="14229" spans="2:2">
      <c r="B14229" s="18"/>
    </row>
    <row r="14230" spans="2:2">
      <c r="B14230" s="18"/>
    </row>
    <row r="14231" spans="2:2">
      <c r="B14231" s="18"/>
    </row>
    <row r="14232" spans="2:2">
      <c r="B14232" s="18"/>
    </row>
    <row r="14233" spans="2:2">
      <c r="B14233" s="18"/>
    </row>
    <row r="14234" spans="2:2">
      <c r="B14234" s="18"/>
    </row>
    <row r="14235" spans="2:2">
      <c r="B14235" s="18"/>
    </row>
    <row r="14236" spans="2:2">
      <c r="B14236" s="18"/>
    </row>
    <row r="14237" spans="2:2">
      <c r="B14237" s="18"/>
    </row>
    <row r="14238" spans="2:2">
      <c r="B14238" s="18"/>
    </row>
    <row r="14239" spans="2:2">
      <c r="B14239" s="18"/>
    </row>
    <row r="14240" spans="2:2">
      <c r="B14240" s="18"/>
    </row>
    <row r="14241" spans="2:2">
      <c r="B14241" s="18"/>
    </row>
    <row r="14242" spans="2:2">
      <c r="B14242" s="18"/>
    </row>
    <row r="14243" spans="2:2">
      <c r="B14243" s="18"/>
    </row>
    <row r="14244" spans="2:2">
      <c r="B14244" s="18"/>
    </row>
    <row r="14245" spans="2:2">
      <c r="B14245" s="18"/>
    </row>
    <row r="14246" spans="2:2">
      <c r="B14246" s="18"/>
    </row>
    <row r="14247" spans="2:2">
      <c r="B14247" s="18"/>
    </row>
    <row r="14248" spans="2:2">
      <c r="B14248" s="18"/>
    </row>
    <row r="14249" spans="2:2">
      <c r="B14249" s="18"/>
    </row>
    <row r="14250" spans="2:2">
      <c r="B14250" s="18"/>
    </row>
    <row r="14251" spans="2:2">
      <c r="B14251" s="18"/>
    </row>
    <row r="14252" spans="2:2">
      <c r="B14252" s="18"/>
    </row>
    <row r="14253" spans="2:2">
      <c r="B14253" s="18"/>
    </row>
    <row r="14254" spans="2:2">
      <c r="B14254" s="18"/>
    </row>
    <row r="14255" spans="2:2">
      <c r="B14255" s="18"/>
    </row>
    <row r="14256" spans="2:2">
      <c r="B14256" s="18"/>
    </row>
    <row r="14257" spans="2:2">
      <c r="B14257" s="18"/>
    </row>
    <row r="14258" spans="2:2">
      <c r="B14258" s="18"/>
    </row>
    <row r="14259" spans="2:2">
      <c r="B14259" s="18"/>
    </row>
    <row r="14260" spans="2:2">
      <c r="B14260" s="18"/>
    </row>
    <row r="14261" spans="2:2">
      <c r="B14261" s="18"/>
    </row>
    <row r="14262" spans="2:2">
      <c r="B14262" s="18"/>
    </row>
    <row r="14263" spans="2:2">
      <c r="B14263" s="18"/>
    </row>
    <row r="14264" spans="2:2">
      <c r="B14264" s="18"/>
    </row>
    <row r="14265" spans="2:2">
      <c r="B14265" s="18"/>
    </row>
    <row r="14266" spans="2:2">
      <c r="B14266" s="18"/>
    </row>
    <row r="14267" spans="2:2">
      <c r="B14267" s="18"/>
    </row>
    <row r="14268" spans="2:2">
      <c r="B14268" s="18"/>
    </row>
    <row r="14269" spans="2:2">
      <c r="B14269" s="18"/>
    </row>
    <row r="14270" spans="2:2">
      <c r="B14270" s="18"/>
    </row>
    <row r="14271" spans="2:2">
      <c r="B14271" s="18"/>
    </row>
    <row r="14272" spans="2:2">
      <c r="B14272" s="18"/>
    </row>
    <row r="14273" spans="2:2">
      <c r="B14273" s="18"/>
    </row>
    <row r="14274" spans="2:2">
      <c r="B14274" s="18"/>
    </row>
    <row r="14275" spans="2:2">
      <c r="B14275" s="18"/>
    </row>
    <row r="14276" spans="2:2">
      <c r="B14276" s="18"/>
    </row>
    <row r="14277" spans="2:2">
      <c r="B14277" s="18"/>
    </row>
    <row r="14278" spans="2:2">
      <c r="B14278" s="18"/>
    </row>
    <row r="14279" spans="2:2">
      <c r="B14279" s="18"/>
    </row>
    <row r="14280" spans="2:2">
      <c r="B14280" s="18"/>
    </row>
    <row r="14281" spans="2:2">
      <c r="B14281" s="18"/>
    </row>
    <row r="14282" spans="2:2">
      <c r="B14282" s="18"/>
    </row>
    <row r="14283" spans="2:2">
      <c r="B14283" s="18"/>
    </row>
    <row r="14284" spans="2:2">
      <c r="B14284" s="18"/>
    </row>
    <row r="14285" spans="2:2">
      <c r="B14285" s="18"/>
    </row>
    <row r="14286" spans="2:2">
      <c r="B14286" s="18"/>
    </row>
    <row r="14287" spans="2:2">
      <c r="B14287" s="18"/>
    </row>
    <row r="14288" spans="2:2">
      <c r="B14288" s="18"/>
    </row>
    <row r="14289" spans="2:2">
      <c r="B14289" s="18"/>
    </row>
    <row r="14290" spans="2:2">
      <c r="B14290" s="18"/>
    </row>
    <row r="14291" spans="2:2">
      <c r="B14291" s="18"/>
    </row>
    <row r="14292" spans="2:2">
      <c r="B14292" s="18"/>
    </row>
    <row r="14293" spans="2:2">
      <c r="B14293" s="18"/>
    </row>
    <row r="14294" spans="2:2">
      <c r="B14294" s="18"/>
    </row>
    <row r="14295" spans="2:2">
      <c r="B14295" s="18"/>
    </row>
    <row r="14296" spans="2:2">
      <c r="B14296" s="18"/>
    </row>
    <row r="14297" spans="2:2">
      <c r="B14297" s="18"/>
    </row>
    <row r="14298" spans="2:2">
      <c r="B14298" s="18"/>
    </row>
    <row r="14299" spans="2:2">
      <c r="B14299" s="18"/>
    </row>
    <row r="14300" spans="2:2">
      <c r="B14300" s="18"/>
    </row>
    <row r="14301" spans="2:2">
      <c r="B14301" s="18"/>
    </row>
    <row r="14302" spans="2:2">
      <c r="B14302" s="18"/>
    </row>
    <row r="14303" spans="2:2">
      <c r="B14303" s="18"/>
    </row>
    <row r="14304" spans="2:2">
      <c r="B14304" s="18"/>
    </row>
    <row r="14305" spans="2:2">
      <c r="B14305" s="18"/>
    </row>
    <row r="14306" spans="2:2">
      <c r="B14306" s="18"/>
    </row>
    <row r="14307" spans="2:2">
      <c r="B14307" s="18"/>
    </row>
    <row r="14308" spans="2:2">
      <c r="B14308" s="18"/>
    </row>
    <row r="14309" spans="2:2">
      <c r="B14309" s="18"/>
    </row>
    <row r="14310" spans="2:2">
      <c r="B14310" s="18"/>
    </row>
    <row r="14311" spans="2:2">
      <c r="B14311" s="18"/>
    </row>
    <row r="14312" spans="2:2">
      <c r="B14312" s="18"/>
    </row>
    <row r="14313" spans="2:2">
      <c r="B14313" s="18"/>
    </row>
    <row r="14314" spans="2:2">
      <c r="B14314" s="18"/>
    </row>
    <row r="14315" spans="2:2">
      <c r="B14315" s="18"/>
    </row>
    <row r="14316" spans="2:2">
      <c r="B14316" s="18"/>
    </row>
    <row r="14317" spans="2:2">
      <c r="B14317" s="18"/>
    </row>
    <row r="14318" spans="2:2">
      <c r="B14318" s="18"/>
    </row>
    <row r="14319" spans="2:2">
      <c r="B14319" s="18"/>
    </row>
    <row r="14320" spans="2:2">
      <c r="B14320" s="18"/>
    </row>
    <row r="14321" spans="2:2">
      <c r="B14321" s="18"/>
    </row>
    <row r="14322" spans="2:2">
      <c r="B14322" s="18"/>
    </row>
    <row r="14323" spans="2:2">
      <c r="B14323" s="18"/>
    </row>
    <row r="14324" spans="2:2">
      <c r="B14324" s="18"/>
    </row>
    <row r="14325" spans="2:2">
      <c r="B14325" s="18"/>
    </row>
    <row r="14326" spans="2:2">
      <c r="B14326" s="18"/>
    </row>
    <row r="14327" spans="2:2">
      <c r="B14327" s="18"/>
    </row>
    <row r="14328" spans="2:2">
      <c r="B14328" s="18"/>
    </row>
    <row r="14329" spans="2:2">
      <c r="B14329" s="18"/>
    </row>
    <row r="14330" spans="2:2">
      <c r="B14330" s="18"/>
    </row>
    <row r="14331" spans="2:2">
      <c r="B14331" s="18"/>
    </row>
    <row r="14332" spans="2:2">
      <c r="B14332" s="18"/>
    </row>
    <row r="14333" spans="2:2">
      <c r="B14333" s="18"/>
    </row>
    <row r="14334" spans="2:2">
      <c r="B14334" s="18"/>
    </row>
    <row r="14335" spans="2:2">
      <c r="B14335" s="18"/>
    </row>
    <row r="14336" spans="2:2">
      <c r="B14336" s="18"/>
    </row>
    <row r="14337" spans="2:2">
      <c r="B14337" s="18"/>
    </row>
    <row r="14338" spans="2:2">
      <c r="B14338" s="18"/>
    </row>
    <row r="14339" spans="2:2">
      <c r="B14339" s="18"/>
    </row>
    <row r="14340" spans="2:2">
      <c r="B14340" s="18"/>
    </row>
    <row r="14341" spans="2:2">
      <c r="B14341" s="18"/>
    </row>
    <row r="14342" spans="2:2">
      <c r="B14342" s="18"/>
    </row>
    <row r="14343" spans="2:2">
      <c r="B14343" s="18"/>
    </row>
    <row r="14344" spans="2:2">
      <c r="B14344" s="18"/>
    </row>
    <row r="14345" spans="2:2">
      <c r="B14345" s="18"/>
    </row>
    <row r="14346" spans="2:2">
      <c r="B14346" s="18"/>
    </row>
    <row r="14347" spans="2:2">
      <c r="B14347" s="18"/>
    </row>
    <row r="14348" spans="2:2">
      <c r="B14348" s="18"/>
    </row>
    <row r="14349" spans="2:2">
      <c r="B14349" s="18"/>
    </row>
    <row r="14350" spans="2:2">
      <c r="B14350" s="18"/>
    </row>
    <row r="14351" spans="2:2">
      <c r="B14351" s="18"/>
    </row>
    <row r="14352" spans="2:2">
      <c r="B14352" s="18"/>
    </row>
    <row r="14353" spans="2:2">
      <c r="B14353" s="18"/>
    </row>
    <row r="14354" spans="2:2">
      <c r="B14354" s="18"/>
    </row>
    <row r="14355" spans="2:2">
      <c r="B14355" s="18"/>
    </row>
    <row r="14356" spans="2:2">
      <c r="B14356" s="18"/>
    </row>
    <row r="14357" spans="2:2">
      <c r="B14357" s="18"/>
    </row>
    <row r="14358" spans="2:2">
      <c r="B14358" s="18"/>
    </row>
    <row r="14359" spans="2:2">
      <c r="B14359" s="18"/>
    </row>
    <row r="14360" spans="2:2">
      <c r="B14360" s="18"/>
    </row>
    <row r="14361" spans="2:2">
      <c r="B14361" s="18"/>
    </row>
    <row r="14362" spans="2:2">
      <c r="B14362" s="18"/>
    </row>
    <row r="14363" spans="2:2">
      <c r="B14363" s="18"/>
    </row>
    <row r="14364" spans="2:2">
      <c r="B14364" s="18"/>
    </row>
    <row r="14365" spans="2:2">
      <c r="B14365" s="18"/>
    </row>
    <row r="14366" spans="2:2">
      <c r="B14366" s="18"/>
    </row>
    <row r="14367" spans="2:2">
      <c r="B14367" s="18"/>
    </row>
    <row r="14368" spans="2:2">
      <c r="B14368" s="18"/>
    </row>
    <row r="14369" spans="2:2">
      <c r="B14369" s="18"/>
    </row>
    <row r="14370" spans="2:2">
      <c r="B14370" s="18"/>
    </row>
    <row r="14371" spans="2:2">
      <c r="B14371" s="18"/>
    </row>
    <row r="14372" spans="2:2">
      <c r="B14372" s="18"/>
    </row>
    <row r="14373" spans="2:2">
      <c r="B14373" s="18"/>
    </row>
    <row r="14374" spans="2:2">
      <c r="B14374" s="18"/>
    </row>
    <row r="14375" spans="2:2">
      <c r="B14375" s="18"/>
    </row>
    <row r="14376" spans="2:2">
      <c r="B14376" s="18"/>
    </row>
    <row r="14377" spans="2:2">
      <c r="B14377" s="18"/>
    </row>
    <row r="14378" spans="2:2">
      <c r="B14378" s="18"/>
    </row>
    <row r="14379" spans="2:2">
      <c r="B14379" s="18"/>
    </row>
    <row r="14380" spans="2:2">
      <c r="B14380" s="18"/>
    </row>
    <row r="14381" spans="2:2">
      <c r="B14381" s="18"/>
    </row>
    <row r="14382" spans="2:2">
      <c r="B14382" s="18"/>
    </row>
    <row r="14383" spans="2:2">
      <c r="B14383" s="18"/>
    </row>
    <row r="14384" spans="2:2">
      <c r="B14384" s="18"/>
    </row>
    <row r="14385" spans="2:2">
      <c r="B14385" s="18"/>
    </row>
    <row r="14386" spans="2:2">
      <c r="B14386" s="18"/>
    </row>
    <row r="14387" spans="2:2">
      <c r="B14387" s="18"/>
    </row>
    <row r="14388" spans="2:2">
      <c r="B14388" s="18"/>
    </row>
    <row r="14389" spans="2:2">
      <c r="B14389" s="18"/>
    </row>
    <row r="14390" spans="2:2">
      <c r="B14390" s="18"/>
    </row>
    <row r="14391" spans="2:2">
      <c r="B14391" s="18"/>
    </row>
    <row r="14392" spans="2:2">
      <c r="B14392" s="18"/>
    </row>
    <row r="14393" spans="2:2">
      <c r="B14393" s="18"/>
    </row>
    <row r="14394" spans="2:2">
      <c r="B14394" s="18"/>
    </row>
    <row r="14395" spans="2:2">
      <c r="B14395" s="18"/>
    </row>
    <row r="14396" spans="2:2">
      <c r="B14396" s="18"/>
    </row>
    <row r="14397" spans="2:2">
      <c r="B14397" s="18"/>
    </row>
    <row r="14398" spans="2:2">
      <c r="B14398" s="18"/>
    </row>
    <row r="14399" spans="2:2">
      <c r="B14399" s="18"/>
    </row>
    <row r="14400" spans="2:2">
      <c r="B14400" s="18"/>
    </row>
    <row r="14401" spans="2:2">
      <c r="B14401" s="18"/>
    </row>
    <row r="14402" spans="2:2">
      <c r="B14402" s="18"/>
    </row>
    <row r="14403" spans="2:2">
      <c r="B14403" s="18"/>
    </row>
    <row r="14404" spans="2:2">
      <c r="B14404" s="18"/>
    </row>
    <row r="14405" spans="2:2">
      <c r="B14405" s="18"/>
    </row>
    <row r="14406" spans="2:2">
      <c r="B14406" s="18"/>
    </row>
    <row r="14407" spans="2:2">
      <c r="B14407" s="18"/>
    </row>
    <row r="14408" spans="2:2">
      <c r="B14408" s="18"/>
    </row>
    <row r="14409" spans="2:2">
      <c r="B14409" s="18"/>
    </row>
    <row r="14410" spans="2:2">
      <c r="B14410" s="18"/>
    </row>
    <row r="14411" spans="2:2">
      <c r="B14411" s="18"/>
    </row>
    <row r="14412" spans="2:2">
      <c r="B14412" s="18"/>
    </row>
    <row r="14413" spans="2:2">
      <c r="B14413" s="18"/>
    </row>
    <row r="14414" spans="2:2">
      <c r="B14414" s="18"/>
    </row>
    <row r="14415" spans="2:2">
      <c r="B14415" s="18"/>
    </row>
    <row r="14416" spans="2:2">
      <c r="B14416" s="18"/>
    </row>
    <row r="14417" spans="2:2">
      <c r="B14417" s="18"/>
    </row>
    <row r="14418" spans="2:2">
      <c r="B14418" s="18"/>
    </row>
    <row r="14419" spans="2:2">
      <c r="B14419" s="18"/>
    </row>
    <row r="14420" spans="2:2">
      <c r="B14420" s="18"/>
    </row>
    <row r="14421" spans="2:2">
      <c r="B14421" s="18"/>
    </row>
    <row r="14422" spans="2:2">
      <c r="B14422" s="18"/>
    </row>
    <row r="14423" spans="2:2">
      <c r="B14423" s="18"/>
    </row>
    <row r="14424" spans="2:2">
      <c r="B14424" s="18"/>
    </row>
    <row r="14425" spans="2:2">
      <c r="B14425" s="18"/>
    </row>
    <row r="14426" spans="2:2">
      <c r="B14426" s="18"/>
    </row>
    <row r="14427" spans="2:2">
      <c r="B14427" s="18"/>
    </row>
    <row r="14428" spans="2:2">
      <c r="B14428" s="18"/>
    </row>
    <row r="14429" spans="2:2">
      <c r="B14429" s="18"/>
    </row>
    <row r="14430" spans="2:2">
      <c r="B14430" s="18"/>
    </row>
    <row r="14431" spans="2:2">
      <c r="B14431" s="18"/>
    </row>
    <row r="14432" spans="2:2">
      <c r="B14432" s="18"/>
    </row>
    <row r="14433" spans="2:2">
      <c r="B14433" s="18"/>
    </row>
    <row r="14434" spans="2:2">
      <c r="B14434" s="18"/>
    </row>
    <row r="14435" spans="2:2">
      <c r="B14435" s="18"/>
    </row>
    <row r="14436" spans="2:2">
      <c r="B14436" s="18"/>
    </row>
    <row r="14437" spans="2:2">
      <c r="B14437" s="18"/>
    </row>
    <row r="14438" spans="2:2">
      <c r="B14438" s="18"/>
    </row>
    <row r="14439" spans="2:2">
      <c r="B14439" s="18"/>
    </row>
    <row r="14440" spans="2:2">
      <c r="B14440" s="18"/>
    </row>
    <row r="14441" spans="2:2">
      <c r="B14441" s="18"/>
    </row>
    <row r="14442" spans="2:2">
      <c r="B14442" s="18"/>
    </row>
    <row r="14443" spans="2:2">
      <c r="B14443" s="18"/>
    </row>
    <row r="14444" spans="2:2">
      <c r="B14444" s="18"/>
    </row>
    <row r="14445" spans="2:2">
      <c r="B14445" s="18"/>
    </row>
    <row r="14446" spans="2:2">
      <c r="B14446" s="18"/>
    </row>
    <row r="14447" spans="2:2">
      <c r="B14447" s="18"/>
    </row>
    <row r="14448" spans="2:2">
      <c r="B14448" s="18"/>
    </row>
    <row r="14449" spans="2:2">
      <c r="B14449" s="18"/>
    </row>
    <row r="14450" spans="2:2">
      <c r="B14450" s="18"/>
    </row>
    <row r="14451" spans="2:2">
      <c r="B14451" s="18"/>
    </row>
    <row r="14452" spans="2:2">
      <c r="B14452" s="18"/>
    </row>
    <row r="14453" spans="2:2">
      <c r="B14453" s="18"/>
    </row>
    <row r="14454" spans="2:2">
      <c r="B14454" s="18"/>
    </row>
    <row r="14455" spans="2:2">
      <c r="B14455" s="18"/>
    </row>
    <row r="14456" spans="2:2">
      <c r="B14456" s="18"/>
    </row>
    <row r="14457" spans="2:2">
      <c r="B14457" s="18"/>
    </row>
    <row r="14458" spans="2:2">
      <c r="B14458" s="18"/>
    </row>
    <row r="14459" spans="2:2">
      <c r="B14459" s="18"/>
    </row>
    <row r="14460" spans="2:2">
      <c r="B14460" s="18"/>
    </row>
    <row r="14461" spans="2:2">
      <c r="B14461" s="18"/>
    </row>
    <row r="14462" spans="2:2">
      <c r="B14462" s="18"/>
    </row>
    <row r="14463" spans="2:2">
      <c r="B14463" s="18"/>
    </row>
    <row r="14464" spans="2:2">
      <c r="B14464" s="18"/>
    </row>
    <row r="14465" spans="2:2">
      <c r="B14465" s="18"/>
    </row>
    <row r="14466" spans="2:2">
      <c r="B14466" s="18"/>
    </row>
    <row r="14467" spans="2:2">
      <c r="B14467" s="18"/>
    </row>
    <row r="14468" spans="2:2">
      <c r="B14468" s="18"/>
    </row>
    <row r="14469" spans="2:2">
      <c r="B14469" s="18"/>
    </row>
    <row r="14470" spans="2:2">
      <c r="B14470" s="18"/>
    </row>
    <row r="14471" spans="2:2">
      <c r="B14471" s="18"/>
    </row>
    <row r="14472" spans="2:2">
      <c r="B14472" s="18"/>
    </row>
    <row r="14473" spans="2:2">
      <c r="B14473" s="18"/>
    </row>
    <row r="14474" spans="2:2">
      <c r="B14474" s="18"/>
    </row>
    <row r="14475" spans="2:2">
      <c r="B14475" s="18"/>
    </row>
    <row r="14476" spans="2:2">
      <c r="B14476" s="18"/>
    </row>
    <row r="14477" spans="2:2">
      <c r="B14477" s="18"/>
    </row>
    <row r="14478" spans="2:2">
      <c r="B14478" s="18"/>
    </row>
    <row r="14479" spans="2:2">
      <c r="B14479" s="18"/>
    </row>
    <row r="14480" spans="2:2">
      <c r="B14480" s="18"/>
    </row>
    <row r="14481" spans="2:2">
      <c r="B14481" s="18"/>
    </row>
    <row r="14482" spans="2:2">
      <c r="B14482" s="18"/>
    </row>
    <row r="14483" spans="2:2">
      <c r="B14483" s="18"/>
    </row>
    <row r="14484" spans="2:2">
      <c r="B14484" s="18"/>
    </row>
    <row r="14485" spans="2:2">
      <c r="B14485" s="18"/>
    </row>
    <row r="14486" spans="2:2">
      <c r="B14486" s="18"/>
    </row>
    <row r="14487" spans="2:2">
      <c r="B14487" s="18"/>
    </row>
    <row r="14488" spans="2:2">
      <c r="B14488" s="18"/>
    </row>
    <row r="14489" spans="2:2">
      <c r="B14489" s="18"/>
    </row>
    <row r="14490" spans="2:2">
      <c r="B14490" s="18"/>
    </row>
    <row r="14491" spans="2:2">
      <c r="B14491" s="18"/>
    </row>
    <row r="14492" spans="2:2">
      <c r="B14492" s="18"/>
    </row>
    <row r="14493" spans="2:2">
      <c r="B14493" s="18"/>
    </row>
    <row r="14494" spans="2:2">
      <c r="B14494" s="18"/>
    </row>
    <row r="14495" spans="2:2">
      <c r="B14495" s="18"/>
    </row>
    <row r="14496" spans="2:2">
      <c r="B14496" s="18"/>
    </row>
    <row r="14497" spans="2:2">
      <c r="B14497" s="18"/>
    </row>
    <row r="14498" spans="2:2">
      <c r="B14498" s="18"/>
    </row>
    <row r="14499" spans="2:2">
      <c r="B14499" s="18"/>
    </row>
    <row r="14500" spans="2:2">
      <c r="B14500" s="18"/>
    </row>
    <row r="14501" spans="2:2">
      <c r="B14501" s="18"/>
    </row>
    <row r="14502" spans="2:2">
      <c r="B14502" s="18"/>
    </row>
    <row r="14503" spans="2:2">
      <c r="B14503" s="18"/>
    </row>
    <row r="14504" spans="2:2">
      <c r="B14504" s="18"/>
    </row>
    <row r="14505" spans="2:2">
      <c r="B14505" s="18"/>
    </row>
    <row r="14506" spans="2:2">
      <c r="B14506" s="18"/>
    </row>
    <row r="14507" spans="2:2">
      <c r="B14507" s="18"/>
    </row>
    <row r="14508" spans="2:2">
      <c r="B14508" s="18"/>
    </row>
    <row r="14509" spans="2:2">
      <c r="B14509" s="18"/>
    </row>
    <row r="14510" spans="2:2">
      <c r="B14510" s="18"/>
    </row>
    <row r="14511" spans="2:2">
      <c r="B14511" s="18"/>
    </row>
    <row r="14512" spans="2:2">
      <c r="B14512" s="18"/>
    </row>
    <row r="14513" spans="2:2">
      <c r="B14513" s="18"/>
    </row>
    <row r="14514" spans="2:2">
      <c r="B14514" s="18"/>
    </row>
    <row r="14515" spans="2:2">
      <c r="B14515" s="18"/>
    </row>
    <row r="14516" spans="2:2">
      <c r="B14516" s="18"/>
    </row>
    <row r="14517" spans="2:2">
      <c r="B14517" s="18"/>
    </row>
    <row r="14518" spans="2:2">
      <c r="B14518" s="18"/>
    </row>
    <row r="14519" spans="2:2">
      <c r="B14519" s="18"/>
    </row>
    <row r="14520" spans="2:2">
      <c r="B14520" s="18"/>
    </row>
    <row r="14521" spans="2:2">
      <c r="B14521" s="18"/>
    </row>
    <row r="14522" spans="2:2">
      <c r="B14522" s="18"/>
    </row>
    <row r="14523" spans="2:2">
      <c r="B14523" s="18"/>
    </row>
    <row r="14524" spans="2:2">
      <c r="B14524" s="18"/>
    </row>
    <row r="14525" spans="2:2">
      <c r="B14525" s="18"/>
    </row>
    <row r="14526" spans="2:2">
      <c r="B14526" s="18"/>
    </row>
    <row r="14527" spans="2:2">
      <c r="B14527" s="18"/>
    </row>
    <row r="14528" spans="2:2">
      <c r="B14528" s="18"/>
    </row>
    <row r="14529" spans="2:2">
      <c r="B14529" s="18"/>
    </row>
    <row r="14530" spans="2:2">
      <c r="B14530" s="18"/>
    </row>
    <row r="14531" spans="2:2">
      <c r="B14531" s="18"/>
    </row>
    <row r="14532" spans="2:2">
      <c r="B14532" s="18"/>
    </row>
    <row r="14533" spans="2:2">
      <c r="B14533" s="18"/>
    </row>
    <row r="14534" spans="2:2">
      <c r="B14534" s="18"/>
    </row>
    <row r="14535" spans="2:2">
      <c r="B14535" s="18"/>
    </row>
    <row r="14536" spans="2:2">
      <c r="B14536" s="18"/>
    </row>
    <row r="14537" spans="2:2">
      <c r="B14537" s="18"/>
    </row>
    <row r="14538" spans="2:2">
      <c r="B14538" s="18"/>
    </row>
    <row r="14539" spans="2:2">
      <c r="B14539" s="18"/>
    </row>
    <row r="14540" spans="2:2">
      <c r="B14540" s="18"/>
    </row>
    <row r="14541" spans="2:2">
      <c r="B14541" s="18"/>
    </row>
    <row r="14542" spans="2:2">
      <c r="B14542" s="18"/>
    </row>
    <row r="14543" spans="2:2">
      <c r="B14543" s="18"/>
    </row>
    <row r="14544" spans="2:2">
      <c r="B14544" s="18"/>
    </row>
    <row r="14545" spans="2:2">
      <c r="B14545" s="18"/>
    </row>
    <row r="14546" spans="2:2">
      <c r="B14546" s="18"/>
    </row>
    <row r="14547" spans="2:2">
      <c r="B14547" s="18"/>
    </row>
    <row r="14548" spans="2:2">
      <c r="B14548" s="18"/>
    </row>
    <row r="14549" spans="2:2">
      <c r="B14549" s="18"/>
    </row>
    <row r="14550" spans="2:2">
      <c r="B14550" s="18"/>
    </row>
    <row r="14551" spans="2:2">
      <c r="B14551" s="18"/>
    </row>
    <row r="14552" spans="2:2">
      <c r="B14552" s="18"/>
    </row>
    <row r="14553" spans="2:2">
      <c r="B14553" s="18"/>
    </row>
    <row r="14554" spans="2:2">
      <c r="B14554" s="18"/>
    </row>
    <row r="14555" spans="2:2">
      <c r="B14555" s="18"/>
    </row>
    <row r="14556" spans="2:2">
      <c r="B14556" s="18"/>
    </row>
    <row r="14557" spans="2:2">
      <c r="B14557" s="18"/>
    </row>
    <row r="14558" spans="2:2">
      <c r="B14558" s="18"/>
    </row>
    <row r="14559" spans="2:2">
      <c r="B14559" s="18"/>
    </row>
    <row r="14560" spans="2:2">
      <c r="B14560" s="18"/>
    </row>
    <row r="14561" spans="2:2">
      <c r="B14561" s="18"/>
    </row>
    <row r="14562" spans="2:2">
      <c r="B14562" s="18"/>
    </row>
    <row r="14563" spans="2:2">
      <c r="B14563" s="18"/>
    </row>
    <row r="14564" spans="2:2">
      <c r="B14564" s="18"/>
    </row>
    <row r="14565" spans="2:2">
      <c r="B14565" s="18"/>
    </row>
    <row r="14566" spans="2:2">
      <c r="B14566" s="18"/>
    </row>
    <row r="14567" spans="2:2">
      <c r="B14567" s="18"/>
    </row>
    <row r="14568" spans="2:2">
      <c r="B14568" s="18"/>
    </row>
    <row r="14569" spans="2:2">
      <c r="B14569" s="18"/>
    </row>
    <row r="14570" spans="2:2">
      <c r="B14570" s="18"/>
    </row>
    <row r="14571" spans="2:2">
      <c r="B14571" s="18"/>
    </row>
    <row r="14572" spans="2:2">
      <c r="B14572" s="18"/>
    </row>
    <row r="14573" spans="2:2">
      <c r="B14573" s="18"/>
    </row>
    <row r="14574" spans="2:2">
      <c r="B14574" s="18"/>
    </row>
    <row r="14575" spans="2:2">
      <c r="B14575" s="18"/>
    </row>
    <row r="14576" spans="2:2">
      <c r="B14576" s="18"/>
    </row>
    <row r="14577" spans="2:2">
      <c r="B14577" s="18"/>
    </row>
    <row r="14578" spans="2:2">
      <c r="B14578" s="18"/>
    </row>
    <row r="14579" spans="2:2">
      <c r="B14579" s="18"/>
    </row>
    <row r="14580" spans="2:2">
      <c r="B14580" s="18"/>
    </row>
    <row r="14581" spans="2:2">
      <c r="B14581" s="18"/>
    </row>
    <row r="14582" spans="2:2">
      <c r="B14582" s="18"/>
    </row>
    <row r="14583" spans="2:2">
      <c r="B14583" s="18"/>
    </row>
    <row r="14584" spans="2:2">
      <c r="B14584" s="18"/>
    </row>
    <row r="14585" spans="2:2">
      <c r="B14585" s="18"/>
    </row>
    <row r="14586" spans="2:2">
      <c r="B14586" s="18"/>
    </row>
    <row r="14587" spans="2:2">
      <c r="B14587" s="18"/>
    </row>
    <row r="14588" spans="2:2">
      <c r="B14588" s="18"/>
    </row>
    <row r="14589" spans="2:2">
      <c r="B14589" s="18"/>
    </row>
    <row r="14590" spans="2:2">
      <c r="B14590" s="18"/>
    </row>
    <row r="14591" spans="2:2">
      <c r="B14591" s="18"/>
    </row>
    <row r="14592" spans="2:2">
      <c r="B14592" s="18"/>
    </row>
    <row r="14593" spans="2:2">
      <c r="B14593" s="18"/>
    </row>
    <row r="14594" spans="2:2">
      <c r="B14594" s="18"/>
    </row>
    <row r="14595" spans="2:2">
      <c r="B14595" s="18"/>
    </row>
    <row r="14596" spans="2:2">
      <c r="B14596" s="18"/>
    </row>
    <row r="14597" spans="2:2">
      <c r="B14597" s="18"/>
    </row>
    <row r="14598" spans="2:2">
      <c r="B14598" s="18"/>
    </row>
    <row r="14599" spans="2:2">
      <c r="B14599" s="18"/>
    </row>
    <row r="14600" spans="2:2">
      <c r="B14600" s="18"/>
    </row>
    <row r="14601" spans="2:2">
      <c r="B14601" s="18"/>
    </row>
    <row r="14602" spans="2:2">
      <c r="B14602" s="18"/>
    </row>
    <row r="14603" spans="2:2">
      <c r="B14603" s="18"/>
    </row>
    <row r="14604" spans="2:2">
      <c r="B14604" s="18"/>
    </row>
    <row r="14605" spans="2:2">
      <c r="B14605" s="18"/>
    </row>
    <row r="14606" spans="2:2">
      <c r="B14606" s="18"/>
    </row>
    <row r="14607" spans="2:2">
      <c r="B14607" s="18"/>
    </row>
    <row r="14608" spans="2:2">
      <c r="B14608" s="18"/>
    </row>
    <row r="14609" spans="2:2">
      <c r="B14609" s="18"/>
    </row>
    <row r="14610" spans="2:2">
      <c r="B14610" s="18"/>
    </row>
    <row r="14611" spans="2:2">
      <c r="B14611" s="18"/>
    </row>
    <row r="14612" spans="2:2">
      <c r="B14612" s="18"/>
    </row>
    <row r="14613" spans="2:2">
      <c r="B14613" s="18"/>
    </row>
    <row r="14614" spans="2:2">
      <c r="B14614" s="18"/>
    </row>
    <row r="14615" spans="2:2">
      <c r="B14615" s="18"/>
    </row>
    <row r="14616" spans="2:2">
      <c r="B14616" s="18"/>
    </row>
    <row r="14617" spans="2:2">
      <c r="B14617" s="18"/>
    </row>
    <row r="14618" spans="2:2">
      <c r="B14618" s="18"/>
    </row>
    <row r="14619" spans="2:2">
      <c r="B14619" s="18"/>
    </row>
    <row r="14620" spans="2:2">
      <c r="B14620" s="18"/>
    </row>
    <row r="14621" spans="2:2">
      <c r="B14621" s="18"/>
    </row>
    <row r="14622" spans="2:2">
      <c r="B14622" s="18"/>
    </row>
    <row r="14623" spans="2:2">
      <c r="B14623" s="18"/>
    </row>
    <row r="14624" spans="2:2">
      <c r="B14624" s="18"/>
    </row>
    <row r="14625" spans="2:2">
      <c r="B14625" s="18"/>
    </row>
    <row r="14626" spans="2:2">
      <c r="B14626" s="18"/>
    </row>
    <row r="14627" spans="2:2">
      <c r="B14627" s="18"/>
    </row>
    <row r="14628" spans="2:2">
      <c r="B14628" s="18"/>
    </row>
    <row r="14629" spans="2:2">
      <c r="B14629" s="18"/>
    </row>
    <row r="14630" spans="2:2">
      <c r="B14630" s="18"/>
    </row>
    <row r="14631" spans="2:2">
      <c r="B14631" s="18"/>
    </row>
    <row r="14632" spans="2:2">
      <c r="B14632" s="18"/>
    </row>
    <row r="14633" spans="2:2">
      <c r="B14633" s="18"/>
    </row>
    <row r="14634" spans="2:2">
      <c r="B14634" s="18"/>
    </row>
    <row r="14635" spans="2:2">
      <c r="B14635" s="18"/>
    </row>
    <row r="14636" spans="2:2">
      <c r="B14636" s="18"/>
    </row>
    <row r="14637" spans="2:2">
      <c r="B14637" s="18"/>
    </row>
    <row r="14638" spans="2:2">
      <c r="B14638" s="18"/>
    </row>
    <row r="14639" spans="2:2">
      <c r="B14639" s="18"/>
    </row>
    <row r="14640" spans="2:2">
      <c r="B14640" s="18"/>
    </row>
    <row r="14641" spans="2:2">
      <c r="B14641" s="18"/>
    </row>
    <row r="14642" spans="2:2">
      <c r="B14642" s="18"/>
    </row>
    <row r="14643" spans="2:2">
      <c r="B14643" s="18"/>
    </row>
    <row r="14644" spans="2:2">
      <c r="B14644" s="18"/>
    </row>
    <row r="14645" spans="2:2">
      <c r="B14645" s="18"/>
    </row>
    <row r="14646" spans="2:2">
      <c r="B14646" s="18"/>
    </row>
    <row r="14647" spans="2:2">
      <c r="B14647" s="18"/>
    </row>
    <row r="14648" spans="2:2">
      <c r="B14648" s="18"/>
    </row>
    <row r="14649" spans="2:2">
      <c r="B14649" s="18"/>
    </row>
    <row r="14650" spans="2:2">
      <c r="B14650" s="18"/>
    </row>
    <row r="14651" spans="2:2">
      <c r="B14651" s="18"/>
    </row>
    <row r="14652" spans="2:2">
      <c r="B14652" s="18"/>
    </row>
    <row r="14653" spans="2:2">
      <c r="B14653" s="18"/>
    </row>
    <row r="14654" spans="2:2">
      <c r="B14654" s="18"/>
    </row>
    <row r="14655" spans="2:2">
      <c r="B14655" s="18"/>
    </row>
    <row r="14656" spans="2:2">
      <c r="B14656" s="18"/>
    </row>
    <row r="14657" spans="2:2">
      <c r="B14657" s="18"/>
    </row>
    <row r="14658" spans="2:2">
      <c r="B14658" s="18"/>
    </row>
    <row r="14659" spans="2:2">
      <c r="B14659" s="18"/>
    </row>
    <row r="14660" spans="2:2">
      <c r="B14660" s="18"/>
    </row>
    <row r="14661" spans="2:2">
      <c r="B14661" s="18"/>
    </row>
    <row r="14662" spans="2:2">
      <c r="B14662" s="18"/>
    </row>
    <row r="14663" spans="2:2">
      <c r="B14663" s="18"/>
    </row>
    <row r="14664" spans="2:2">
      <c r="B14664" s="18"/>
    </row>
    <row r="14665" spans="2:2">
      <c r="B14665" s="18"/>
    </row>
    <row r="14666" spans="2:2">
      <c r="B14666" s="18"/>
    </row>
    <row r="14667" spans="2:2">
      <c r="B14667" s="18"/>
    </row>
    <row r="14668" spans="2:2">
      <c r="B14668" s="18"/>
    </row>
    <row r="14669" spans="2:2">
      <c r="B14669" s="18"/>
    </row>
    <row r="14670" spans="2:2">
      <c r="B14670" s="18"/>
    </row>
    <row r="14671" spans="2:2">
      <c r="B14671" s="18"/>
    </row>
    <row r="14672" spans="2:2">
      <c r="B14672" s="18"/>
    </row>
    <row r="14673" spans="2:2">
      <c r="B14673" s="18"/>
    </row>
    <row r="14674" spans="2:2">
      <c r="B14674" s="18"/>
    </row>
    <row r="14675" spans="2:2">
      <c r="B14675" s="18"/>
    </row>
    <row r="14676" spans="2:2">
      <c r="B14676" s="18"/>
    </row>
    <row r="14677" spans="2:2">
      <c r="B14677" s="18"/>
    </row>
    <row r="14678" spans="2:2">
      <c r="B14678" s="18"/>
    </row>
    <row r="14679" spans="2:2">
      <c r="B14679" s="18"/>
    </row>
    <row r="14680" spans="2:2">
      <c r="B14680" s="18"/>
    </row>
    <row r="14681" spans="2:2">
      <c r="B14681" s="18"/>
    </row>
    <row r="14682" spans="2:2">
      <c r="B14682" s="18"/>
    </row>
    <row r="14683" spans="2:2">
      <c r="B14683" s="18"/>
    </row>
    <row r="14684" spans="2:2">
      <c r="B14684" s="18"/>
    </row>
    <row r="14685" spans="2:2">
      <c r="B14685" s="18"/>
    </row>
    <row r="14686" spans="2:2">
      <c r="B14686" s="18"/>
    </row>
    <row r="14687" spans="2:2">
      <c r="B14687" s="18"/>
    </row>
    <row r="14688" spans="2:2">
      <c r="B14688" s="18"/>
    </row>
    <row r="14689" spans="2:2">
      <c r="B14689" s="18"/>
    </row>
    <row r="14690" spans="2:2">
      <c r="B14690" s="18"/>
    </row>
    <row r="14691" spans="2:2">
      <c r="B14691" s="18"/>
    </row>
    <row r="14692" spans="2:2">
      <c r="B14692" s="18"/>
    </row>
    <row r="14693" spans="2:2">
      <c r="B14693" s="18"/>
    </row>
    <row r="14694" spans="2:2">
      <c r="B14694" s="18"/>
    </row>
    <row r="14695" spans="2:2">
      <c r="B14695" s="18"/>
    </row>
    <row r="14696" spans="2:2">
      <c r="B14696" s="18"/>
    </row>
    <row r="14697" spans="2:2">
      <c r="B14697" s="18"/>
    </row>
    <row r="14698" spans="2:2">
      <c r="B14698" s="18"/>
    </row>
    <row r="14699" spans="2:2">
      <c r="B14699" s="18"/>
    </row>
    <row r="14700" spans="2:2">
      <c r="B14700" s="18"/>
    </row>
    <row r="14701" spans="2:2">
      <c r="B14701" s="18"/>
    </row>
    <row r="14702" spans="2:2">
      <c r="B14702" s="18"/>
    </row>
    <row r="14703" spans="2:2">
      <c r="B14703" s="18"/>
    </row>
    <row r="14704" spans="2:2">
      <c r="B14704" s="18"/>
    </row>
    <row r="14705" spans="2:2">
      <c r="B14705" s="18"/>
    </row>
    <row r="14706" spans="2:2">
      <c r="B14706" s="18"/>
    </row>
    <row r="14707" spans="2:2">
      <c r="B14707" s="18"/>
    </row>
    <row r="14708" spans="2:2">
      <c r="B14708" s="18"/>
    </row>
    <row r="14709" spans="2:2">
      <c r="B14709" s="18"/>
    </row>
    <row r="14710" spans="2:2">
      <c r="B14710" s="18"/>
    </row>
    <row r="14711" spans="2:2">
      <c r="B14711" s="18"/>
    </row>
    <row r="14712" spans="2:2">
      <c r="B14712" s="18"/>
    </row>
    <row r="14713" spans="2:2">
      <c r="B14713" s="18"/>
    </row>
    <row r="14714" spans="2:2">
      <c r="B14714" s="18"/>
    </row>
    <row r="14715" spans="2:2">
      <c r="B14715" s="18"/>
    </row>
    <row r="14716" spans="2:2">
      <c r="B14716" s="18"/>
    </row>
    <row r="14717" spans="2:2">
      <c r="B14717" s="18"/>
    </row>
    <row r="14718" spans="2:2">
      <c r="B14718" s="18"/>
    </row>
    <row r="14719" spans="2:2">
      <c r="B14719" s="18"/>
    </row>
    <row r="14720" spans="2:2">
      <c r="B14720" s="18"/>
    </row>
    <row r="14721" spans="2:2">
      <c r="B14721" s="18"/>
    </row>
    <row r="14722" spans="2:2">
      <c r="B14722" s="18"/>
    </row>
    <row r="14723" spans="2:2">
      <c r="B14723" s="18"/>
    </row>
    <row r="14724" spans="2:2">
      <c r="B14724" s="18"/>
    </row>
    <row r="14725" spans="2:2">
      <c r="B14725" s="18"/>
    </row>
    <row r="14726" spans="2:2">
      <c r="B14726" s="18"/>
    </row>
    <row r="14727" spans="2:2">
      <c r="B14727" s="18"/>
    </row>
    <row r="14728" spans="2:2">
      <c r="B14728" s="18"/>
    </row>
    <row r="14729" spans="2:2">
      <c r="B14729" s="18"/>
    </row>
    <row r="14730" spans="2:2">
      <c r="B14730" s="18"/>
    </row>
    <row r="14731" spans="2:2">
      <c r="B14731" s="18"/>
    </row>
    <row r="14732" spans="2:2">
      <c r="B14732" s="18"/>
    </row>
    <row r="14733" spans="2:2">
      <c r="B14733" s="18"/>
    </row>
    <row r="14734" spans="2:2">
      <c r="B14734" s="18"/>
    </row>
    <row r="14735" spans="2:2">
      <c r="B14735" s="18"/>
    </row>
    <row r="14736" spans="2:2">
      <c r="B14736" s="18"/>
    </row>
    <row r="14737" spans="2:2">
      <c r="B14737" s="18"/>
    </row>
    <row r="14738" spans="2:2">
      <c r="B14738" s="18"/>
    </row>
    <row r="14739" spans="2:2">
      <c r="B14739" s="18"/>
    </row>
    <row r="14740" spans="2:2">
      <c r="B14740" s="18"/>
    </row>
    <row r="14741" spans="2:2">
      <c r="B14741" s="18"/>
    </row>
    <row r="14742" spans="2:2">
      <c r="B14742" s="18"/>
    </row>
    <row r="14743" spans="2:2">
      <c r="B14743" s="18"/>
    </row>
    <row r="14744" spans="2:2">
      <c r="B14744" s="18"/>
    </row>
    <row r="14745" spans="2:2">
      <c r="B14745" s="18"/>
    </row>
    <row r="14746" spans="2:2">
      <c r="B14746" s="18"/>
    </row>
    <row r="14747" spans="2:2">
      <c r="B14747" s="18"/>
    </row>
    <row r="14748" spans="2:2">
      <c r="B14748" s="18"/>
    </row>
    <row r="14749" spans="2:2">
      <c r="B14749" s="18"/>
    </row>
    <row r="14750" spans="2:2">
      <c r="B14750" s="18"/>
    </row>
    <row r="14751" spans="2:2">
      <c r="B14751" s="18"/>
    </row>
    <row r="14752" spans="2:2">
      <c r="B14752" s="18"/>
    </row>
    <row r="14753" spans="2:2">
      <c r="B14753" s="18"/>
    </row>
    <row r="14754" spans="2:2">
      <c r="B14754" s="18"/>
    </row>
    <row r="14755" spans="2:2">
      <c r="B14755" s="18"/>
    </row>
    <row r="14756" spans="2:2">
      <c r="B14756" s="18"/>
    </row>
    <row r="14757" spans="2:2">
      <c r="B14757" s="18"/>
    </row>
    <row r="14758" spans="2:2">
      <c r="B14758" s="18"/>
    </row>
    <row r="14759" spans="2:2">
      <c r="B14759" s="18"/>
    </row>
    <row r="14760" spans="2:2">
      <c r="B14760" s="18"/>
    </row>
    <row r="14761" spans="2:2">
      <c r="B14761" s="18"/>
    </row>
    <row r="14762" spans="2:2">
      <c r="B14762" s="18"/>
    </row>
    <row r="14763" spans="2:2">
      <c r="B14763" s="18"/>
    </row>
    <row r="14764" spans="2:2">
      <c r="B14764" s="18"/>
    </row>
    <row r="14765" spans="2:2">
      <c r="B14765" s="18"/>
    </row>
    <row r="14766" spans="2:2">
      <c r="B14766" s="18"/>
    </row>
    <row r="14767" spans="2:2">
      <c r="B14767" s="18"/>
    </row>
    <row r="14768" spans="2:2">
      <c r="B14768" s="18"/>
    </row>
    <row r="14769" spans="2:2">
      <c r="B14769" s="18"/>
    </row>
    <row r="14770" spans="2:2">
      <c r="B14770" s="18"/>
    </row>
    <row r="14771" spans="2:2">
      <c r="B14771" s="18"/>
    </row>
    <row r="14772" spans="2:2">
      <c r="B14772" s="18"/>
    </row>
    <row r="14773" spans="2:2">
      <c r="B14773" s="18"/>
    </row>
    <row r="14774" spans="2:2">
      <c r="B14774" s="18"/>
    </row>
    <row r="14775" spans="2:2">
      <c r="B14775" s="18"/>
    </row>
    <row r="14776" spans="2:2">
      <c r="B14776" s="18"/>
    </row>
    <row r="14777" spans="2:2">
      <c r="B14777" s="18"/>
    </row>
    <row r="14778" spans="2:2">
      <c r="B14778" s="18"/>
    </row>
    <row r="14779" spans="2:2">
      <c r="B14779" s="18"/>
    </row>
    <row r="14780" spans="2:2">
      <c r="B14780" s="18"/>
    </row>
    <row r="14781" spans="2:2">
      <c r="B14781" s="18"/>
    </row>
    <row r="14782" spans="2:2">
      <c r="B14782" s="18"/>
    </row>
    <row r="14783" spans="2:2">
      <c r="B14783" s="18"/>
    </row>
    <row r="14784" spans="2:2">
      <c r="B14784" s="18"/>
    </row>
    <row r="14785" spans="2:2">
      <c r="B14785" s="18"/>
    </row>
    <row r="14786" spans="2:2">
      <c r="B14786" s="18"/>
    </row>
    <row r="14787" spans="2:2">
      <c r="B14787" s="18"/>
    </row>
    <row r="14788" spans="2:2">
      <c r="B14788" s="18"/>
    </row>
    <row r="14789" spans="2:2">
      <c r="B14789" s="18"/>
    </row>
    <row r="14790" spans="2:2">
      <c r="B14790" s="18"/>
    </row>
    <row r="14791" spans="2:2">
      <c r="B14791" s="18"/>
    </row>
    <row r="14792" spans="2:2">
      <c r="B14792" s="18"/>
    </row>
    <row r="14793" spans="2:2">
      <c r="B14793" s="18"/>
    </row>
    <row r="14794" spans="2:2">
      <c r="B14794" s="18"/>
    </row>
    <row r="14795" spans="2:2">
      <c r="B14795" s="18"/>
    </row>
    <row r="14796" spans="2:2">
      <c r="B14796" s="18"/>
    </row>
    <row r="14797" spans="2:2">
      <c r="B14797" s="18"/>
    </row>
    <row r="14798" spans="2:2">
      <c r="B14798" s="18"/>
    </row>
    <row r="14799" spans="2:2">
      <c r="B14799" s="18"/>
    </row>
    <row r="14800" spans="2:2">
      <c r="B14800" s="18"/>
    </row>
    <row r="14801" spans="2:2">
      <c r="B14801" s="18"/>
    </row>
    <row r="14802" spans="2:2">
      <c r="B14802" s="18"/>
    </row>
    <row r="14803" spans="2:2">
      <c r="B14803" s="18"/>
    </row>
    <row r="14804" spans="2:2">
      <c r="B14804" s="18"/>
    </row>
    <row r="14805" spans="2:2">
      <c r="B14805" s="18"/>
    </row>
    <row r="14806" spans="2:2">
      <c r="B14806" s="18"/>
    </row>
    <row r="14807" spans="2:2">
      <c r="B14807" s="18"/>
    </row>
    <row r="14808" spans="2:2">
      <c r="B14808" s="18"/>
    </row>
    <row r="14809" spans="2:2">
      <c r="B14809" s="18"/>
    </row>
    <row r="14810" spans="2:2">
      <c r="B14810" s="18"/>
    </row>
    <row r="14811" spans="2:2">
      <c r="B14811" s="18"/>
    </row>
    <row r="14812" spans="2:2">
      <c r="B14812" s="18"/>
    </row>
    <row r="14813" spans="2:2">
      <c r="B14813" s="18"/>
    </row>
    <row r="14814" spans="2:2">
      <c r="B14814" s="18"/>
    </row>
    <row r="14815" spans="2:2">
      <c r="B14815" s="18"/>
    </row>
    <row r="14816" spans="2:2">
      <c r="B14816" s="18"/>
    </row>
    <row r="14817" spans="2:2">
      <c r="B14817" s="18"/>
    </row>
    <row r="14818" spans="2:2">
      <c r="B14818" s="18"/>
    </row>
    <row r="14819" spans="2:2">
      <c r="B14819" s="18"/>
    </row>
    <row r="14820" spans="2:2">
      <c r="B14820" s="18"/>
    </row>
    <row r="14821" spans="2:2">
      <c r="B14821" s="18"/>
    </row>
    <row r="14822" spans="2:2">
      <c r="B14822" s="18"/>
    </row>
    <row r="14823" spans="2:2">
      <c r="B14823" s="18"/>
    </row>
    <row r="14824" spans="2:2">
      <c r="B14824" s="18"/>
    </row>
    <row r="14825" spans="2:2">
      <c r="B14825" s="18"/>
    </row>
    <row r="14826" spans="2:2">
      <c r="B14826" s="18"/>
    </row>
    <row r="14827" spans="2:2">
      <c r="B14827" s="18"/>
    </row>
    <row r="14828" spans="2:2">
      <c r="B14828" s="18"/>
    </row>
    <row r="14829" spans="2:2">
      <c r="B14829" s="18"/>
    </row>
    <row r="14830" spans="2:2">
      <c r="B14830" s="18"/>
    </row>
    <row r="14831" spans="2:2">
      <c r="B14831" s="18"/>
    </row>
    <row r="14832" spans="2:2">
      <c r="B14832" s="18"/>
    </row>
    <row r="14833" spans="2:2">
      <c r="B14833" s="18"/>
    </row>
    <row r="14834" spans="2:2">
      <c r="B14834" s="18"/>
    </row>
    <row r="14835" spans="2:2">
      <c r="B14835" s="18"/>
    </row>
    <row r="14836" spans="2:2">
      <c r="B14836" s="18"/>
    </row>
    <row r="14837" spans="2:2">
      <c r="B14837" s="18"/>
    </row>
    <row r="14838" spans="2:2">
      <c r="B14838" s="18"/>
    </row>
    <row r="14839" spans="2:2">
      <c r="B14839" s="18"/>
    </row>
    <row r="14840" spans="2:2">
      <c r="B14840" s="18"/>
    </row>
    <row r="14841" spans="2:2">
      <c r="B14841" s="18"/>
    </row>
    <row r="14842" spans="2:2">
      <c r="B14842" s="18"/>
    </row>
    <row r="14843" spans="2:2">
      <c r="B14843" s="18"/>
    </row>
    <row r="14844" spans="2:2">
      <c r="B14844" s="18"/>
    </row>
    <row r="14845" spans="2:2">
      <c r="B14845" s="18"/>
    </row>
    <row r="14846" spans="2:2">
      <c r="B14846" s="18"/>
    </row>
    <row r="14847" spans="2:2">
      <c r="B14847" s="18"/>
    </row>
    <row r="14848" spans="2:2">
      <c r="B14848" s="18"/>
    </row>
    <row r="14849" spans="2:2">
      <c r="B14849" s="18"/>
    </row>
    <row r="14850" spans="2:2">
      <c r="B14850" s="18"/>
    </row>
    <row r="14851" spans="2:2">
      <c r="B14851" s="18"/>
    </row>
    <row r="14852" spans="2:2">
      <c r="B14852" s="18"/>
    </row>
    <row r="14853" spans="2:2">
      <c r="B14853" s="18"/>
    </row>
    <row r="14854" spans="2:2">
      <c r="B14854" s="18"/>
    </row>
    <row r="14855" spans="2:2">
      <c r="B14855" s="18"/>
    </row>
    <row r="14856" spans="2:2">
      <c r="B14856" s="18"/>
    </row>
    <row r="14857" spans="2:2">
      <c r="B14857" s="18"/>
    </row>
    <row r="14858" spans="2:2">
      <c r="B14858" s="18"/>
    </row>
    <row r="14859" spans="2:2">
      <c r="B14859" s="18"/>
    </row>
    <row r="14860" spans="2:2">
      <c r="B14860" s="18"/>
    </row>
    <row r="14861" spans="2:2">
      <c r="B14861" s="18"/>
    </row>
    <row r="14862" spans="2:2">
      <c r="B14862" s="18"/>
    </row>
    <row r="14863" spans="2:2">
      <c r="B14863" s="18"/>
    </row>
    <row r="14864" spans="2:2">
      <c r="B14864" s="18"/>
    </row>
    <row r="14865" spans="2:2">
      <c r="B14865" s="18"/>
    </row>
    <row r="14866" spans="2:2">
      <c r="B14866" s="18"/>
    </row>
    <row r="14867" spans="2:2">
      <c r="B14867" s="18"/>
    </row>
    <row r="14868" spans="2:2">
      <c r="B14868" s="18"/>
    </row>
    <row r="14869" spans="2:2">
      <c r="B14869" s="18"/>
    </row>
    <row r="14870" spans="2:2">
      <c r="B14870" s="18"/>
    </row>
    <row r="14871" spans="2:2">
      <c r="B14871" s="18"/>
    </row>
    <row r="14872" spans="2:2">
      <c r="B14872" s="18"/>
    </row>
    <row r="14873" spans="2:2">
      <c r="B14873" s="18"/>
    </row>
    <row r="14874" spans="2:2">
      <c r="B14874" s="18"/>
    </row>
    <row r="14875" spans="2:2">
      <c r="B14875" s="18"/>
    </row>
    <row r="14876" spans="2:2">
      <c r="B14876" s="18"/>
    </row>
    <row r="14877" spans="2:2">
      <c r="B14877" s="18"/>
    </row>
    <row r="14878" spans="2:2">
      <c r="B14878" s="18"/>
    </row>
    <row r="14879" spans="2:2">
      <c r="B14879" s="18"/>
    </row>
    <row r="14880" spans="2:2">
      <c r="B14880" s="18"/>
    </row>
    <row r="14881" spans="2:2">
      <c r="B14881" s="18"/>
    </row>
    <row r="14882" spans="2:2">
      <c r="B14882" s="18"/>
    </row>
    <row r="14883" spans="2:2">
      <c r="B14883" s="18"/>
    </row>
    <row r="14884" spans="2:2">
      <c r="B14884" s="18"/>
    </row>
    <row r="14885" spans="2:2">
      <c r="B14885" s="18"/>
    </row>
    <row r="14886" spans="2:2">
      <c r="B14886" s="18"/>
    </row>
    <row r="14887" spans="2:2">
      <c r="B14887" s="18"/>
    </row>
    <row r="14888" spans="2:2">
      <c r="B14888" s="18"/>
    </row>
    <row r="14889" spans="2:2">
      <c r="B14889" s="18"/>
    </row>
    <row r="14890" spans="2:2">
      <c r="B14890" s="18"/>
    </row>
    <row r="14891" spans="2:2">
      <c r="B14891" s="18"/>
    </row>
    <row r="14892" spans="2:2">
      <c r="B14892" s="18"/>
    </row>
    <row r="14893" spans="2:2">
      <c r="B14893" s="18"/>
    </row>
    <row r="14894" spans="2:2">
      <c r="B14894" s="18"/>
    </row>
    <row r="14895" spans="2:2">
      <c r="B14895" s="18"/>
    </row>
    <row r="14896" spans="2:2">
      <c r="B14896" s="18"/>
    </row>
    <row r="14897" spans="2:2">
      <c r="B14897" s="18"/>
    </row>
    <row r="14898" spans="2:2">
      <c r="B14898" s="18"/>
    </row>
    <row r="14899" spans="2:2">
      <c r="B14899" s="18"/>
    </row>
    <row r="14900" spans="2:2">
      <c r="B14900" s="18"/>
    </row>
    <row r="14901" spans="2:2">
      <c r="B14901" s="18"/>
    </row>
    <row r="14902" spans="2:2">
      <c r="B14902" s="18"/>
    </row>
    <row r="14903" spans="2:2">
      <c r="B14903" s="18"/>
    </row>
    <row r="14904" spans="2:2">
      <c r="B14904" s="18"/>
    </row>
    <row r="14905" spans="2:2">
      <c r="B14905" s="18"/>
    </row>
    <row r="14906" spans="2:2">
      <c r="B14906" s="18"/>
    </row>
    <row r="14907" spans="2:2">
      <c r="B14907" s="18"/>
    </row>
    <row r="14908" spans="2:2">
      <c r="B14908" s="18"/>
    </row>
    <row r="14909" spans="2:2">
      <c r="B14909" s="18"/>
    </row>
    <row r="14910" spans="2:2">
      <c r="B14910" s="18"/>
    </row>
    <row r="14911" spans="2:2">
      <c r="B14911" s="18"/>
    </row>
    <row r="14912" spans="2:2">
      <c r="B14912" s="18"/>
    </row>
    <row r="14913" spans="2:2">
      <c r="B14913" s="18"/>
    </row>
    <row r="14914" spans="2:2">
      <c r="B14914" s="18"/>
    </row>
    <row r="14915" spans="2:2">
      <c r="B14915" s="18"/>
    </row>
    <row r="14916" spans="2:2">
      <c r="B14916" s="18"/>
    </row>
    <row r="14917" spans="2:2">
      <c r="B14917" s="18"/>
    </row>
    <row r="14918" spans="2:2">
      <c r="B14918" s="18"/>
    </row>
    <row r="14919" spans="2:2">
      <c r="B14919" s="18"/>
    </row>
    <row r="14920" spans="2:2">
      <c r="B14920" s="18"/>
    </row>
    <row r="14921" spans="2:2">
      <c r="B14921" s="18"/>
    </row>
    <row r="14922" spans="2:2">
      <c r="B14922" s="18"/>
    </row>
    <row r="14923" spans="2:2">
      <c r="B14923" s="18"/>
    </row>
    <row r="14924" spans="2:2">
      <c r="B14924" s="18"/>
    </row>
    <row r="14925" spans="2:2">
      <c r="B14925" s="18"/>
    </row>
    <row r="14926" spans="2:2">
      <c r="B14926" s="18"/>
    </row>
    <row r="14927" spans="2:2">
      <c r="B14927" s="18"/>
    </row>
    <row r="14928" spans="2:2">
      <c r="B14928" s="18"/>
    </row>
    <row r="14929" spans="2:2">
      <c r="B14929" s="18"/>
    </row>
    <row r="14930" spans="2:2">
      <c r="B14930" s="18"/>
    </row>
    <row r="14931" spans="2:2">
      <c r="B14931" s="18"/>
    </row>
    <row r="14932" spans="2:2">
      <c r="B14932" s="18"/>
    </row>
    <row r="14933" spans="2:2">
      <c r="B14933" s="18"/>
    </row>
    <row r="14934" spans="2:2">
      <c r="B14934" s="18"/>
    </row>
    <row r="14935" spans="2:2">
      <c r="B14935" s="18"/>
    </row>
    <row r="14936" spans="2:2">
      <c r="B14936" s="18"/>
    </row>
    <row r="14937" spans="2:2">
      <c r="B14937" s="18"/>
    </row>
    <row r="14938" spans="2:2">
      <c r="B14938" s="18"/>
    </row>
    <row r="14939" spans="2:2">
      <c r="B14939" s="18"/>
    </row>
    <row r="14940" spans="2:2">
      <c r="B14940" s="18"/>
    </row>
    <row r="14941" spans="2:2">
      <c r="B14941" s="18"/>
    </row>
    <row r="14942" spans="2:2">
      <c r="B14942" s="18"/>
    </row>
    <row r="14943" spans="2:2">
      <c r="B14943" s="18"/>
    </row>
    <row r="14944" spans="2:2">
      <c r="B14944" s="18"/>
    </row>
    <row r="14945" spans="2:2">
      <c r="B14945" s="18"/>
    </row>
    <row r="14946" spans="2:2">
      <c r="B14946" s="18"/>
    </row>
    <row r="14947" spans="2:2">
      <c r="B14947" s="18"/>
    </row>
    <row r="14948" spans="2:2">
      <c r="B14948" s="18"/>
    </row>
    <row r="14949" spans="2:2">
      <c r="B14949" s="18"/>
    </row>
    <row r="14950" spans="2:2">
      <c r="B14950" s="18"/>
    </row>
    <row r="14951" spans="2:2">
      <c r="B14951" s="18"/>
    </row>
    <row r="14952" spans="2:2">
      <c r="B14952" s="18"/>
    </row>
    <row r="14953" spans="2:2">
      <c r="B14953" s="18"/>
    </row>
    <row r="14954" spans="2:2">
      <c r="B14954" s="18"/>
    </row>
    <row r="14955" spans="2:2">
      <c r="B14955" s="18"/>
    </row>
    <row r="14956" spans="2:2">
      <c r="B14956" s="18"/>
    </row>
    <row r="14957" spans="2:2">
      <c r="B14957" s="18"/>
    </row>
    <row r="14958" spans="2:2">
      <c r="B14958" s="18"/>
    </row>
    <row r="14959" spans="2:2">
      <c r="B14959" s="18"/>
    </row>
    <row r="14960" spans="2:2">
      <c r="B14960" s="18"/>
    </row>
    <row r="14961" spans="2:2">
      <c r="B14961" s="18"/>
    </row>
    <row r="14962" spans="2:2">
      <c r="B14962" s="18"/>
    </row>
    <row r="14963" spans="2:2">
      <c r="B14963" s="18"/>
    </row>
    <row r="14964" spans="2:2">
      <c r="B14964" s="18"/>
    </row>
    <row r="14965" spans="2:2">
      <c r="B14965" s="18"/>
    </row>
    <row r="14966" spans="2:2">
      <c r="B14966" s="18"/>
    </row>
    <row r="14967" spans="2:2">
      <c r="B14967" s="18"/>
    </row>
    <row r="14968" spans="2:2">
      <c r="B14968" s="18"/>
    </row>
    <row r="14969" spans="2:2">
      <c r="B14969" s="18"/>
    </row>
    <row r="14970" spans="2:2">
      <c r="B14970" s="18"/>
    </row>
    <row r="14971" spans="2:2">
      <c r="B14971" s="18"/>
    </row>
    <row r="14972" spans="2:2">
      <c r="B14972" s="18"/>
    </row>
    <row r="14973" spans="2:2">
      <c r="B14973" s="18"/>
    </row>
    <row r="14974" spans="2:2">
      <c r="B14974" s="18"/>
    </row>
    <row r="14975" spans="2:2">
      <c r="B14975" s="18"/>
    </row>
    <row r="14976" spans="2:2">
      <c r="B14976" s="18"/>
    </row>
    <row r="14977" spans="2:2">
      <c r="B14977" s="18"/>
    </row>
    <row r="14978" spans="2:2">
      <c r="B14978" s="18"/>
    </row>
    <row r="14979" spans="2:2">
      <c r="B14979" s="18"/>
    </row>
    <row r="14980" spans="2:2">
      <c r="B14980" s="18"/>
    </row>
    <row r="14981" spans="2:2">
      <c r="B14981" s="18"/>
    </row>
    <row r="14982" spans="2:2">
      <c r="B14982" s="18"/>
    </row>
    <row r="14983" spans="2:2">
      <c r="B14983" s="18"/>
    </row>
    <row r="14984" spans="2:2">
      <c r="B14984" s="18"/>
    </row>
    <row r="14985" spans="2:2">
      <c r="B14985" s="18"/>
    </row>
    <row r="14986" spans="2:2">
      <c r="B14986" s="18"/>
    </row>
    <row r="14987" spans="2:2">
      <c r="B14987" s="18"/>
    </row>
    <row r="14988" spans="2:2">
      <c r="B14988" s="18"/>
    </row>
    <row r="14989" spans="2:2">
      <c r="B14989" s="18"/>
    </row>
    <row r="14990" spans="2:2">
      <c r="B14990" s="18"/>
    </row>
    <row r="14991" spans="2:2">
      <c r="B14991" s="18"/>
    </row>
    <row r="14992" spans="2:2">
      <c r="B14992" s="18"/>
    </row>
    <row r="14993" spans="2:2">
      <c r="B14993" s="18"/>
    </row>
    <row r="14994" spans="2:2">
      <c r="B14994" s="18"/>
    </row>
    <row r="14995" spans="2:2">
      <c r="B14995" s="18"/>
    </row>
    <row r="14996" spans="2:2">
      <c r="B14996" s="18"/>
    </row>
    <row r="14997" spans="2:2">
      <c r="B14997" s="18"/>
    </row>
    <row r="14998" spans="2:2">
      <c r="B14998" s="18"/>
    </row>
    <row r="14999" spans="2:2">
      <c r="B14999" s="18"/>
    </row>
    <row r="15000" spans="2:2">
      <c r="B15000" s="18"/>
    </row>
    <row r="15001" spans="2:2">
      <c r="B15001" s="18"/>
    </row>
    <row r="15002" spans="2:2">
      <c r="B15002" s="18"/>
    </row>
    <row r="15003" spans="2:2">
      <c r="B15003" s="18"/>
    </row>
    <row r="15004" spans="2:2">
      <c r="B15004" s="18"/>
    </row>
    <row r="15005" spans="2:2">
      <c r="B15005" s="18"/>
    </row>
    <row r="15006" spans="2:2">
      <c r="B15006" s="18"/>
    </row>
    <row r="15007" spans="2:2">
      <c r="B15007" s="18"/>
    </row>
    <row r="15008" spans="2:2">
      <c r="B15008" s="18"/>
    </row>
    <row r="15009" spans="2:2">
      <c r="B15009" s="18"/>
    </row>
    <row r="15010" spans="2:2">
      <c r="B15010" s="18"/>
    </row>
    <row r="15011" spans="2:2">
      <c r="B15011" s="18"/>
    </row>
    <row r="15012" spans="2:2">
      <c r="B15012" s="18"/>
    </row>
    <row r="15013" spans="2:2">
      <c r="B15013" s="18"/>
    </row>
    <row r="15014" spans="2:2">
      <c r="B15014" s="18"/>
    </row>
    <row r="15015" spans="2:2">
      <c r="B15015" s="18"/>
    </row>
    <row r="15016" spans="2:2">
      <c r="B15016" s="18"/>
    </row>
    <row r="15017" spans="2:2">
      <c r="B15017" s="18"/>
    </row>
    <row r="15018" spans="2:2">
      <c r="B15018" s="18"/>
    </row>
    <row r="15019" spans="2:2">
      <c r="B15019" s="18"/>
    </row>
    <row r="15020" spans="2:2">
      <c r="B15020" s="18"/>
    </row>
    <row r="15021" spans="2:2">
      <c r="B15021" s="18"/>
    </row>
    <row r="15022" spans="2:2">
      <c r="B15022" s="18"/>
    </row>
    <row r="15023" spans="2:2">
      <c r="B15023" s="18"/>
    </row>
    <row r="15024" spans="2:2">
      <c r="B15024" s="18"/>
    </row>
    <row r="15025" spans="2:2">
      <c r="B15025" s="18"/>
    </row>
    <row r="15026" spans="2:2">
      <c r="B15026" s="18"/>
    </row>
    <row r="15027" spans="2:2">
      <c r="B15027" s="18"/>
    </row>
    <row r="15028" spans="2:2">
      <c r="B15028" s="18"/>
    </row>
    <row r="15029" spans="2:2">
      <c r="B15029" s="18"/>
    </row>
    <row r="15030" spans="2:2">
      <c r="B15030" s="18"/>
    </row>
    <row r="15031" spans="2:2">
      <c r="B15031" s="18"/>
    </row>
    <row r="15032" spans="2:2">
      <c r="B15032" s="18"/>
    </row>
    <row r="15033" spans="2:2">
      <c r="B15033" s="18"/>
    </row>
    <row r="15034" spans="2:2">
      <c r="B15034" s="18"/>
    </row>
    <row r="15035" spans="2:2">
      <c r="B15035" s="18"/>
    </row>
    <row r="15036" spans="2:2">
      <c r="B15036" s="18"/>
    </row>
    <row r="15037" spans="2:2">
      <c r="B15037" s="18"/>
    </row>
    <row r="15038" spans="2:2">
      <c r="B15038" s="18"/>
    </row>
    <row r="15039" spans="2:2">
      <c r="B15039" s="18"/>
    </row>
    <row r="15040" spans="2:2">
      <c r="B15040" s="18"/>
    </row>
    <row r="15041" spans="2:2">
      <c r="B15041" s="18"/>
    </row>
    <row r="15042" spans="2:2">
      <c r="B15042" s="18"/>
    </row>
    <row r="15043" spans="2:2">
      <c r="B15043" s="18"/>
    </row>
    <row r="15044" spans="2:2">
      <c r="B15044" s="18"/>
    </row>
    <row r="15045" spans="2:2">
      <c r="B15045" s="18"/>
    </row>
    <row r="15046" spans="2:2">
      <c r="B15046" s="18"/>
    </row>
    <row r="15047" spans="2:2">
      <c r="B15047" s="18"/>
    </row>
    <row r="15048" spans="2:2">
      <c r="B15048" s="18"/>
    </row>
    <row r="15049" spans="2:2">
      <c r="B15049" s="18"/>
    </row>
    <row r="15050" spans="2:2">
      <c r="B15050" s="18"/>
    </row>
    <row r="15051" spans="2:2">
      <c r="B15051" s="18"/>
    </row>
    <row r="15052" spans="2:2">
      <c r="B15052" s="18"/>
    </row>
    <row r="15053" spans="2:2">
      <c r="B15053" s="18"/>
    </row>
    <row r="15054" spans="2:2">
      <c r="B15054" s="18"/>
    </row>
    <row r="15055" spans="2:2">
      <c r="B15055" s="18"/>
    </row>
    <row r="15056" spans="2:2">
      <c r="B15056" s="18"/>
    </row>
    <row r="15057" spans="2:2">
      <c r="B15057" s="18"/>
    </row>
    <row r="15058" spans="2:2">
      <c r="B15058" s="18"/>
    </row>
    <row r="15059" spans="2:2">
      <c r="B15059" s="18"/>
    </row>
    <row r="15060" spans="2:2">
      <c r="B15060" s="18"/>
    </row>
    <row r="15061" spans="2:2">
      <c r="B15061" s="18"/>
    </row>
    <row r="15062" spans="2:2">
      <c r="B15062" s="18"/>
    </row>
    <row r="15063" spans="2:2">
      <c r="B15063" s="18"/>
    </row>
    <row r="15064" spans="2:2">
      <c r="B15064" s="18"/>
    </row>
    <row r="15065" spans="2:2">
      <c r="B15065" s="18"/>
    </row>
    <row r="15066" spans="2:2">
      <c r="B15066" s="18"/>
    </row>
    <row r="15067" spans="2:2">
      <c r="B15067" s="18"/>
    </row>
    <row r="15068" spans="2:2">
      <c r="B15068" s="18"/>
    </row>
    <row r="15069" spans="2:2">
      <c r="B15069" s="18"/>
    </row>
    <row r="15070" spans="2:2">
      <c r="B15070" s="18"/>
    </row>
    <row r="15071" spans="2:2">
      <c r="B15071" s="18"/>
    </row>
    <row r="15072" spans="2:2">
      <c r="B15072" s="18"/>
    </row>
    <row r="15073" spans="2:2">
      <c r="B15073" s="18"/>
    </row>
    <row r="15074" spans="2:2">
      <c r="B15074" s="18"/>
    </row>
    <row r="15075" spans="2:2">
      <c r="B15075" s="18"/>
    </row>
    <row r="15076" spans="2:2">
      <c r="B15076" s="18"/>
    </row>
    <row r="15077" spans="2:2">
      <c r="B15077" s="18"/>
    </row>
    <row r="15078" spans="2:2">
      <c r="B15078" s="18"/>
    </row>
    <row r="15079" spans="2:2">
      <c r="B15079" s="18"/>
    </row>
    <row r="15080" spans="2:2">
      <c r="B15080" s="18"/>
    </row>
    <row r="15081" spans="2:2">
      <c r="B15081" s="18"/>
    </row>
    <row r="15082" spans="2:2">
      <c r="B15082" s="18"/>
    </row>
    <row r="15083" spans="2:2">
      <c r="B15083" s="18"/>
    </row>
    <row r="15084" spans="2:2">
      <c r="B15084" s="18"/>
    </row>
    <row r="15085" spans="2:2">
      <c r="B15085" s="18"/>
    </row>
    <row r="15086" spans="2:2">
      <c r="B15086" s="18"/>
    </row>
    <row r="15087" spans="2:2">
      <c r="B15087" s="18"/>
    </row>
    <row r="15088" spans="2:2">
      <c r="B15088" s="18"/>
    </row>
    <row r="15089" spans="2:2">
      <c r="B15089" s="18"/>
    </row>
    <row r="15090" spans="2:2">
      <c r="B15090" s="18"/>
    </row>
    <row r="15091" spans="2:2">
      <c r="B15091" s="18"/>
    </row>
    <row r="15092" spans="2:2">
      <c r="B15092" s="18"/>
    </row>
    <row r="15093" spans="2:2">
      <c r="B15093" s="18"/>
    </row>
    <row r="15094" spans="2:2">
      <c r="B15094" s="18"/>
    </row>
    <row r="15095" spans="2:2">
      <c r="B15095" s="18"/>
    </row>
    <row r="15096" spans="2:2">
      <c r="B15096" s="18"/>
    </row>
    <row r="15097" spans="2:2">
      <c r="B15097" s="18"/>
    </row>
    <row r="15098" spans="2:2">
      <c r="B15098" s="18"/>
    </row>
    <row r="15099" spans="2:2">
      <c r="B15099" s="18"/>
    </row>
    <row r="15100" spans="2:2">
      <c r="B15100" s="18"/>
    </row>
    <row r="15101" spans="2:2">
      <c r="B15101" s="18"/>
    </row>
    <row r="15102" spans="2:2">
      <c r="B15102" s="18"/>
    </row>
    <row r="15103" spans="2:2">
      <c r="B15103" s="18"/>
    </row>
    <row r="15104" spans="2:2">
      <c r="B15104" s="18"/>
    </row>
    <row r="15105" spans="2:2">
      <c r="B15105" s="18"/>
    </row>
    <row r="15106" spans="2:2">
      <c r="B15106" s="18"/>
    </row>
    <row r="15107" spans="2:2">
      <c r="B15107" s="18"/>
    </row>
    <row r="15108" spans="2:2">
      <c r="B15108" s="18"/>
    </row>
    <row r="15109" spans="2:2">
      <c r="B15109" s="18"/>
    </row>
    <row r="15110" spans="2:2">
      <c r="B15110" s="18"/>
    </row>
    <row r="15111" spans="2:2">
      <c r="B15111" s="18"/>
    </row>
    <row r="15112" spans="2:2">
      <c r="B15112" s="18"/>
    </row>
    <row r="15113" spans="2:2">
      <c r="B15113" s="18"/>
    </row>
    <row r="15114" spans="2:2">
      <c r="B15114" s="18"/>
    </row>
    <row r="15115" spans="2:2">
      <c r="B15115" s="18"/>
    </row>
    <row r="15116" spans="2:2">
      <c r="B15116" s="18"/>
    </row>
    <row r="15117" spans="2:2">
      <c r="B15117" s="18"/>
    </row>
    <row r="15118" spans="2:2">
      <c r="B15118" s="18"/>
    </row>
    <row r="15119" spans="2:2">
      <c r="B15119" s="18"/>
    </row>
    <row r="15120" spans="2:2">
      <c r="B15120" s="18"/>
    </row>
    <row r="15121" spans="2:2">
      <c r="B15121" s="18"/>
    </row>
    <row r="15122" spans="2:2">
      <c r="B15122" s="18"/>
    </row>
    <row r="15123" spans="2:2">
      <c r="B15123" s="18"/>
    </row>
    <row r="15124" spans="2:2">
      <c r="B15124" s="18"/>
    </row>
    <row r="15125" spans="2:2">
      <c r="B15125" s="18"/>
    </row>
    <row r="15126" spans="2:2">
      <c r="B15126" s="18"/>
    </row>
    <row r="15127" spans="2:2">
      <c r="B15127" s="18"/>
    </row>
    <row r="15128" spans="2:2">
      <c r="B15128" s="18"/>
    </row>
    <row r="15129" spans="2:2">
      <c r="B15129" s="18"/>
    </row>
    <row r="15130" spans="2:2">
      <c r="B15130" s="18"/>
    </row>
    <row r="15131" spans="2:2">
      <c r="B15131" s="18"/>
    </row>
    <row r="15132" spans="2:2">
      <c r="B15132" s="18"/>
    </row>
    <row r="15133" spans="2:2">
      <c r="B15133" s="18"/>
    </row>
    <row r="15134" spans="2:2">
      <c r="B15134" s="18"/>
    </row>
    <row r="15135" spans="2:2">
      <c r="B15135" s="18"/>
    </row>
    <row r="15136" spans="2:2">
      <c r="B15136" s="18"/>
    </row>
    <row r="15137" spans="2:2">
      <c r="B15137" s="18"/>
    </row>
    <row r="15138" spans="2:2">
      <c r="B15138" s="18"/>
    </row>
    <row r="15139" spans="2:2">
      <c r="B15139" s="18"/>
    </row>
    <row r="15140" spans="2:2">
      <c r="B15140" s="18"/>
    </row>
    <row r="15141" spans="2:2">
      <c r="B15141" s="18"/>
    </row>
    <row r="15142" spans="2:2">
      <c r="B15142" s="18"/>
    </row>
    <row r="15143" spans="2:2">
      <c r="B15143" s="18"/>
    </row>
    <row r="15144" spans="2:2">
      <c r="B15144" s="18"/>
    </row>
    <row r="15145" spans="2:2">
      <c r="B15145" s="18"/>
    </row>
    <row r="15146" spans="2:2">
      <c r="B15146" s="18"/>
    </row>
    <row r="15147" spans="2:2">
      <c r="B15147" s="18"/>
    </row>
    <row r="15148" spans="2:2">
      <c r="B15148" s="18"/>
    </row>
    <row r="15149" spans="2:2">
      <c r="B15149" s="18"/>
    </row>
    <row r="15150" spans="2:2">
      <c r="B15150" s="18"/>
    </row>
    <row r="15151" spans="2:2">
      <c r="B15151" s="18"/>
    </row>
    <row r="15152" spans="2:2">
      <c r="B15152" s="18"/>
    </row>
    <row r="15153" spans="2:2">
      <c r="B15153" s="18"/>
    </row>
    <row r="15154" spans="2:2">
      <c r="B15154" s="18"/>
    </row>
    <row r="15155" spans="2:2">
      <c r="B15155" s="18"/>
    </row>
    <row r="15156" spans="2:2">
      <c r="B15156" s="18"/>
    </row>
    <row r="15157" spans="2:2">
      <c r="B15157" s="18"/>
    </row>
    <row r="15158" spans="2:2">
      <c r="B15158" s="18"/>
    </row>
    <row r="15159" spans="2:2">
      <c r="B15159" s="18"/>
    </row>
    <row r="15160" spans="2:2">
      <c r="B15160" s="18"/>
    </row>
    <row r="15161" spans="2:2">
      <c r="B15161" s="18"/>
    </row>
    <row r="15162" spans="2:2">
      <c r="B15162" s="18"/>
    </row>
    <row r="15163" spans="2:2">
      <c r="B15163" s="18"/>
    </row>
    <row r="15164" spans="2:2">
      <c r="B15164" s="18"/>
    </row>
    <row r="15165" spans="2:2">
      <c r="B15165" s="18"/>
    </row>
    <row r="15166" spans="2:2">
      <c r="B15166" s="18"/>
    </row>
    <row r="15167" spans="2:2">
      <c r="B15167" s="18"/>
    </row>
    <row r="15168" spans="2:2">
      <c r="B15168" s="18"/>
    </row>
    <row r="15169" spans="2:2">
      <c r="B15169" s="18"/>
    </row>
    <row r="15170" spans="2:2">
      <c r="B15170" s="18"/>
    </row>
    <row r="15171" spans="2:2">
      <c r="B15171" s="18"/>
    </row>
    <row r="15172" spans="2:2">
      <c r="B15172" s="18"/>
    </row>
    <row r="15173" spans="2:2">
      <c r="B15173" s="18"/>
    </row>
    <row r="15174" spans="2:2">
      <c r="B15174" s="18"/>
    </row>
    <row r="15175" spans="2:2">
      <c r="B15175" s="18"/>
    </row>
    <row r="15176" spans="2:2">
      <c r="B15176" s="18"/>
    </row>
    <row r="15177" spans="2:2">
      <c r="B15177" s="18"/>
    </row>
    <row r="15178" spans="2:2">
      <c r="B15178" s="18"/>
    </row>
    <row r="15179" spans="2:2">
      <c r="B15179" s="18"/>
    </row>
    <row r="15180" spans="2:2">
      <c r="B15180" s="18"/>
    </row>
    <row r="15181" spans="2:2">
      <c r="B15181" s="18"/>
    </row>
    <row r="15182" spans="2:2">
      <c r="B15182" s="18"/>
    </row>
    <row r="15183" spans="2:2">
      <c r="B15183" s="18"/>
    </row>
    <row r="15184" spans="2:2">
      <c r="B15184" s="18"/>
    </row>
    <row r="15185" spans="2:2">
      <c r="B15185" s="18"/>
    </row>
    <row r="15186" spans="2:2">
      <c r="B15186" s="18"/>
    </row>
    <row r="15187" spans="2:2">
      <c r="B15187" s="18"/>
    </row>
    <row r="15188" spans="2:2">
      <c r="B15188" s="18"/>
    </row>
    <row r="15189" spans="2:2">
      <c r="B15189" s="18"/>
    </row>
    <row r="15190" spans="2:2">
      <c r="B15190" s="18"/>
    </row>
    <row r="15191" spans="2:2">
      <c r="B15191" s="18"/>
    </row>
    <row r="15192" spans="2:2">
      <c r="B15192" s="18"/>
    </row>
    <row r="15193" spans="2:2">
      <c r="B15193" s="18"/>
    </row>
    <row r="15194" spans="2:2">
      <c r="B15194" s="18"/>
    </row>
    <row r="15195" spans="2:2">
      <c r="B15195" s="18"/>
    </row>
    <row r="15196" spans="2:2">
      <c r="B15196" s="18"/>
    </row>
    <row r="15197" spans="2:2">
      <c r="B15197" s="18"/>
    </row>
    <row r="15198" spans="2:2">
      <c r="B15198" s="18"/>
    </row>
    <row r="15199" spans="2:2">
      <c r="B15199" s="18"/>
    </row>
    <row r="15200" spans="2:2">
      <c r="B15200" s="18"/>
    </row>
    <row r="15201" spans="2:2">
      <c r="B15201" s="18"/>
    </row>
    <row r="15202" spans="2:2">
      <c r="B15202" s="18"/>
    </row>
    <row r="15203" spans="2:2">
      <c r="B15203" s="18"/>
    </row>
    <row r="15204" spans="2:2">
      <c r="B15204" s="18"/>
    </row>
    <row r="15205" spans="2:2">
      <c r="B15205" s="18"/>
    </row>
    <row r="15206" spans="2:2">
      <c r="B15206" s="18"/>
    </row>
    <row r="15207" spans="2:2">
      <c r="B15207" s="18"/>
    </row>
    <row r="15208" spans="2:2">
      <c r="B15208" s="18"/>
    </row>
    <row r="15209" spans="2:2">
      <c r="B15209" s="18"/>
    </row>
    <row r="15210" spans="2:2">
      <c r="B15210" s="18"/>
    </row>
    <row r="15211" spans="2:2">
      <c r="B15211" s="18"/>
    </row>
    <row r="15212" spans="2:2">
      <c r="B15212" s="18"/>
    </row>
    <row r="15213" spans="2:2">
      <c r="B15213" s="18"/>
    </row>
    <row r="15214" spans="2:2">
      <c r="B15214" s="18"/>
    </row>
    <row r="15215" spans="2:2">
      <c r="B15215" s="18"/>
    </row>
    <row r="15216" spans="2:2">
      <c r="B15216" s="18"/>
    </row>
    <row r="15217" spans="2:2">
      <c r="B15217" s="18"/>
    </row>
    <row r="15218" spans="2:2">
      <c r="B15218" s="18"/>
    </row>
    <row r="15219" spans="2:2">
      <c r="B15219" s="18"/>
    </row>
    <row r="15220" spans="2:2">
      <c r="B15220" s="18"/>
    </row>
    <row r="15221" spans="2:2">
      <c r="B15221" s="18"/>
    </row>
    <row r="15222" spans="2:2">
      <c r="B15222" s="18"/>
    </row>
    <row r="15223" spans="2:2">
      <c r="B15223" s="18"/>
    </row>
    <row r="15224" spans="2:2">
      <c r="B15224" s="18"/>
    </row>
    <row r="15225" spans="2:2">
      <c r="B15225" s="18"/>
    </row>
    <row r="15226" spans="2:2">
      <c r="B15226" s="18"/>
    </row>
    <row r="15227" spans="2:2">
      <c r="B15227" s="18"/>
    </row>
    <row r="15228" spans="2:2">
      <c r="B15228" s="18"/>
    </row>
    <row r="15229" spans="2:2">
      <c r="B15229" s="18"/>
    </row>
    <row r="15230" spans="2:2">
      <c r="B15230" s="18"/>
    </row>
    <row r="15231" spans="2:2">
      <c r="B15231" s="18"/>
    </row>
    <row r="15232" spans="2:2">
      <c r="B15232" s="18"/>
    </row>
    <row r="15233" spans="2:2">
      <c r="B15233" s="18"/>
    </row>
    <row r="15234" spans="2:2">
      <c r="B15234" s="18"/>
    </row>
    <row r="15235" spans="2:2">
      <c r="B15235" s="18"/>
    </row>
    <row r="15236" spans="2:2">
      <c r="B15236" s="18"/>
    </row>
    <row r="15237" spans="2:2">
      <c r="B15237" s="18"/>
    </row>
    <row r="15238" spans="2:2">
      <c r="B15238" s="18"/>
    </row>
    <row r="15239" spans="2:2">
      <c r="B15239" s="18"/>
    </row>
    <row r="15240" spans="2:2">
      <c r="B15240" s="18"/>
    </row>
    <row r="15241" spans="2:2">
      <c r="B15241" s="18"/>
    </row>
    <row r="15242" spans="2:2">
      <c r="B15242" s="18"/>
    </row>
    <row r="15243" spans="2:2">
      <c r="B15243" s="18"/>
    </row>
    <row r="15244" spans="2:2">
      <c r="B15244" s="18"/>
    </row>
    <row r="15245" spans="2:2">
      <c r="B15245" s="18"/>
    </row>
    <row r="15246" spans="2:2">
      <c r="B15246" s="18"/>
    </row>
    <row r="15247" spans="2:2">
      <c r="B15247" s="18"/>
    </row>
    <row r="15248" spans="2:2">
      <c r="B15248" s="18"/>
    </row>
    <row r="15249" spans="2:2">
      <c r="B15249" s="18"/>
    </row>
    <row r="15250" spans="2:2">
      <c r="B15250" s="18"/>
    </row>
    <row r="15251" spans="2:2">
      <c r="B15251" s="18"/>
    </row>
    <row r="15252" spans="2:2">
      <c r="B15252" s="18"/>
    </row>
    <row r="15253" spans="2:2">
      <c r="B15253" s="18"/>
    </row>
    <row r="15254" spans="2:2">
      <c r="B15254" s="18"/>
    </row>
    <row r="15255" spans="2:2">
      <c r="B15255" s="18"/>
    </row>
    <row r="15256" spans="2:2">
      <c r="B15256" s="18"/>
    </row>
    <row r="15257" spans="2:2">
      <c r="B15257" s="18"/>
    </row>
    <row r="15258" spans="2:2">
      <c r="B15258" s="18"/>
    </row>
    <row r="15259" spans="2:2">
      <c r="B15259" s="18"/>
    </row>
    <row r="15260" spans="2:2">
      <c r="B15260" s="18"/>
    </row>
    <row r="15261" spans="2:2">
      <c r="B15261" s="18"/>
    </row>
    <row r="15262" spans="2:2">
      <c r="B15262" s="18"/>
    </row>
    <row r="15263" spans="2:2">
      <c r="B15263" s="18"/>
    </row>
    <row r="15264" spans="2:2">
      <c r="B15264" s="18"/>
    </row>
    <row r="15265" spans="2:2">
      <c r="B15265" s="18"/>
    </row>
    <row r="15266" spans="2:2">
      <c r="B15266" s="18"/>
    </row>
    <row r="15267" spans="2:2">
      <c r="B15267" s="18"/>
    </row>
    <row r="15268" spans="2:2">
      <c r="B15268" s="18"/>
    </row>
    <row r="15269" spans="2:2">
      <c r="B15269" s="18"/>
    </row>
    <row r="15270" spans="2:2">
      <c r="B15270" s="18"/>
    </row>
    <row r="15271" spans="2:2">
      <c r="B15271" s="18"/>
    </row>
    <row r="15272" spans="2:2">
      <c r="B15272" s="18"/>
    </row>
    <row r="15273" spans="2:2">
      <c r="B15273" s="18"/>
    </row>
    <row r="15274" spans="2:2">
      <c r="B15274" s="18"/>
    </row>
    <row r="15275" spans="2:2">
      <c r="B15275" s="18"/>
    </row>
    <row r="15276" spans="2:2">
      <c r="B15276" s="18"/>
    </row>
    <row r="15277" spans="2:2">
      <c r="B15277" s="18"/>
    </row>
    <row r="15278" spans="2:2">
      <c r="B15278" s="18"/>
    </row>
    <row r="15279" spans="2:2">
      <c r="B15279" s="18"/>
    </row>
    <row r="15280" spans="2:2">
      <c r="B15280" s="18"/>
    </row>
    <row r="15281" spans="2:2">
      <c r="B15281" s="18"/>
    </row>
    <row r="15282" spans="2:2">
      <c r="B15282" s="18"/>
    </row>
    <row r="15283" spans="2:2">
      <c r="B15283" s="18"/>
    </row>
    <row r="15284" spans="2:2">
      <c r="B15284" s="18"/>
    </row>
    <row r="15285" spans="2:2">
      <c r="B15285" s="18"/>
    </row>
    <row r="15286" spans="2:2">
      <c r="B15286" s="18"/>
    </row>
    <row r="15287" spans="2:2">
      <c r="B15287" s="18"/>
    </row>
    <row r="15288" spans="2:2">
      <c r="B15288" s="18"/>
    </row>
    <row r="15289" spans="2:2">
      <c r="B15289" s="18"/>
    </row>
    <row r="15290" spans="2:2">
      <c r="B15290" s="18"/>
    </row>
    <row r="15291" spans="2:2">
      <c r="B15291" s="18"/>
    </row>
    <row r="15292" spans="2:2">
      <c r="B15292" s="18"/>
    </row>
    <row r="15293" spans="2:2">
      <c r="B15293" s="18"/>
    </row>
    <row r="15294" spans="2:2">
      <c r="B15294" s="18"/>
    </row>
    <row r="15295" spans="2:2">
      <c r="B15295" s="18"/>
    </row>
    <row r="15296" spans="2:2">
      <c r="B15296" s="18"/>
    </row>
    <row r="15297" spans="2:2">
      <c r="B15297" s="18"/>
    </row>
    <row r="15298" spans="2:2">
      <c r="B15298" s="18"/>
    </row>
    <row r="15299" spans="2:2">
      <c r="B15299" s="18"/>
    </row>
    <row r="15300" spans="2:2">
      <c r="B15300" s="18"/>
    </row>
    <row r="15301" spans="2:2">
      <c r="B15301" s="18"/>
    </row>
    <row r="15302" spans="2:2">
      <c r="B15302" s="18"/>
    </row>
    <row r="15303" spans="2:2">
      <c r="B15303" s="18"/>
    </row>
    <row r="15304" spans="2:2">
      <c r="B15304" s="18"/>
    </row>
    <row r="15305" spans="2:2">
      <c r="B15305" s="18"/>
    </row>
    <row r="15306" spans="2:2">
      <c r="B15306" s="18"/>
    </row>
    <row r="15307" spans="2:2">
      <c r="B15307" s="18"/>
    </row>
    <row r="15308" spans="2:2">
      <c r="B15308" s="18"/>
    </row>
    <row r="15309" spans="2:2">
      <c r="B15309" s="18"/>
    </row>
    <row r="15310" spans="2:2">
      <c r="B15310" s="18"/>
    </row>
    <row r="15311" spans="2:2">
      <c r="B15311" s="18"/>
    </row>
    <row r="15312" spans="2:2">
      <c r="B15312" s="18"/>
    </row>
    <row r="15313" spans="2:2">
      <c r="B15313" s="18"/>
    </row>
    <row r="15314" spans="2:2">
      <c r="B15314" s="18"/>
    </row>
    <row r="15315" spans="2:2">
      <c r="B15315" s="18"/>
    </row>
    <row r="15316" spans="2:2">
      <c r="B15316" s="18"/>
    </row>
    <row r="15317" spans="2:2">
      <c r="B15317" s="18"/>
    </row>
    <row r="15318" spans="2:2">
      <c r="B15318" s="18"/>
    </row>
    <row r="15319" spans="2:2">
      <c r="B15319" s="18"/>
    </row>
    <row r="15320" spans="2:2">
      <c r="B15320" s="18"/>
    </row>
    <row r="15321" spans="2:2">
      <c r="B15321" s="18"/>
    </row>
    <row r="15322" spans="2:2">
      <c r="B15322" s="18"/>
    </row>
    <row r="15323" spans="2:2">
      <c r="B15323" s="18"/>
    </row>
    <row r="15324" spans="2:2">
      <c r="B15324" s="18"/>
    </row>
    <row r="15325" spans="2:2">
      <c r="B15325" s="18"/>
    </row>
    <row r="15326" spans="2:2">
      <c r="B15326" s="18"/>
    </row>
    <row r="15327" spans="2:2">
      <c r="B15327" s="18"/>
    </row>
    <row r="15328" spans="2:2">
      <c r="B15328" s="18"/>
    </row>
    <row r="15329" spans="2:2">
      <c r="B15329" s="18"/>
    </row>
    <row r="15330" spans="2:2">
      <c r="B15330" s="18"/>
    </row>
    <row r="15331" spans="2:2">
      <c r="B15331" s="18"/>
    </row>
    <row r="15332" spans="2:2">
      <c r="B15332" s="18"/>
    </row>
    <row r="15333" spans="2:2">
      <c r="B15333" s="18"/>
    </row>
    <row r="15334" spans="2:2">
      <c r="B15334" s="18"/>
    </row>
    <row r="15335" spans="2:2">
      <c r="B15335" s="18"/>
    </row>
    <row r="15336" spans="2:2">
      <c r="B15336" s="18"/>
    </row>
    <row r="15337" spans="2:2">
      <c r="B15337" s="18"/>
    </row>
    <row r="15338" spans="2:2">
      <c r="B15338" s="18"/>
    </row>
    <row r="15339" spans="2:2">
      <c r="B15339" s="18"/>
    </row>
    <row r="15340" spans="2:2">
      <c r="B15340" s="18"/>
    </row>
    <row r="15341" spans="2:2">
      <c r="B15341" s="18"/>
    </row>
    <row r="15342" spans="2:2">
      <c r="B15342" s="18"/>
    </row>
    <row r="15343" spans="2:2">
      <c r="B15343" s="18"/>
    </row>
    <row r="15344" spans="2:2">
      <c r="B15344" s="18"/>
    </row>
    <row r="15345" spans="2:2">
      <c r="B15345" s="18"/>
    </row>
    <row r="15346" spans="2:2">
      <c r="B15346" s="18"/>
    </row>
    <row r="15347" spans="2:2">
      <c r="B15347" s="18"/>
    </row>
    <row r="15348" spans="2:2">
      <c r="B15348" s="18"/>
    </row>
    <row r="15349" spans="2:2">
      <c r="B15349" s="18"/>
    </row>
    <row r="15350" spans="2:2">
      <c r="B15350" s="18"/>
    </row>
    <row r="15351" spans="2:2">
      <c r="B15351" s="18"/>
    </row>
    <row r="15352" spans="2:2">
      <c r="B15352" s="18"/>
    </row>
    <row r="15353" spans="2:2">
      <c r="B15353" s="18"/>
    </row>
    <row r="15354" spans="2:2">
      <c r="B15354" s="18"/>
    </row>
    <row r="15355" spans="2:2">
      <c r="B15355" s="18"/>
    </row>
    <row r="15356" spans="2:2">
      <c r="B15356" s="18"/>
    </row>
    <row r="15357" spans="2:2">
      <c r="B15357" s="18"/>
    </row>
    <row r="15358" spans="2:2">
      <c r="B15358" s="18"/>
    </row>
    <row r="15359" spans="2:2">
      <c r="B15359" s="18"/>
    </row>
    <row r="15360" spans="2:2">
      <c r="B15360" s="18"/>
    </row>
    <row r="15361" spans="2:2">
      <c r="B15361" s="18"/>
    </row>
    <row r="15362" spans="2:2">
      <c r="B15362" s="18"/>
    </row>
    <row r="15363" spans="2:2">
      <c r="B15363" s="18"/>
    </row>
    <row r="15364" spans="2:2">
      <c r="B15364" s="18"/>
    </row>
    <row r="15365" spans="2:2">
      <c r="B15365" s="18"/>
    </row>
    <row r="15366" spans="2:2">
      <c r="B15366" s="18"/>
    </row>
    <row r="15367" spans="2:2">
      <c r="B15367" s="18"/>
    </row>
    <row r="15368" spans="2:2">
      <c r="B15368" s="18"/>
    </row>
    <row r="15369" spans="2:2">
      <c r="B15369" s="18"/>
    </row>
    <row r="15370" spans="2:2">
      <c r="B15370" s="18"/>
    </row>
    <row r="15371" spans="2:2">
      <c r="B15371" s="18"/>
    </row>
    <row r="15372" spans="2:2">
      <c r="B15372" s="18"/>
    </row>
    <row r="15373" spans="2:2">
      <c r="B15373" s="18"/>
    </row>
    <row r="15374" spans="2:2">
      <c r="B15374" s="18"/>
    </row>
    <row r="15375" spans="2:2">
      <c r="B15375" s="18"/>
    </row>
    <row r="15376" spans="2:2">
      <c r="B15376" s="18"/>
    </row>
    <row r="15377" spans="2:2">
      <c r="B15377" s="18"/>
    </row>
    <row r="15378" spans="2:2">
      <c r="B15378" s="18"/>
    </row>
    <row r="15379" spans="2:2">
      <c r="B15379" s="18"/>
    </row>
    <row r="15380" spans="2:2">
      <c r="B15380" s="18"/>
    </row>
    <row r="15381" spans="2:2">
      <c r="B15381" s="18"/>
    </row>
    <row r="15382" spans="2:2">
      <c r="B15382" s="18"/>
    </row>
    <row r="15383" spans="2:2">
      <c r="B15383" s="18"/>
    </row>
    <row r="15384" spans="2:2">
      <c r="B15384" s="18"/>
    </row>
    <row r="15385" spans="2:2">
      <c r="B15385" s="18"/>
    </row>
    <row r="15386" spans="2:2">
      <c r="B15386" s="18"/>
    </row>
    <row r="15387" spans="2:2">
      <c r="B15387" s="18"/>
    </row>
    <row r="15388" spans="2:2">
      <c r="B15388" s="18"/>
    </row>
    <row r="15389" spans="2:2">
      <c r="B15389" s="18"/>
    </row>
    <row r="15390" spans="2:2">
      <c r="B15390" s="18"/>
    </row>
    <row r="15391" spans="2:2">
      <c r="B15391" s="18"/>
    </row>
    <row r="15392" spans="2:2">
      <c r="B15392" s="18"/>
    </row>
    <row r="15393" spans="2:2">
      <c r="B15393" s="18"/>
    </row>
    <row r="15394" spans="2:2">
      <c r="B15394" s="18"/>
    </row>
    <row r="15395" spans="2:2">
      <c r="B15395" s="18"/>
    </row>
    <row r="15396" spans="2:2">
      <c r="B15396" s="18"/>
    </row>
    <row r="15397" spans="2:2">
      <c r="B15397" s="18"/>
    </row>
    <row r="15398" spans="2:2">
      <c r="B15398" s="18"/>
    </row>
    <row r="15399" spans="2:2">
      <c r="B15399" s="18"/>
    </row>
    <row r="15400" spans="2:2">
      <c r="B15400" s="18"/>
    </row>
    <row r="15401" spans="2:2">
      <c r="B15401" s="18"/>
    </row>
    <row r="15402" spans="2:2">
      <c r="B15402" s="18"/>
    </row>
    <row r="15403" spans="2:2">
      <c r="B15403" s="18"/>
    </row>
    <row r="15404" spans="2:2">
      <c r="B15404" s="18"/>
    </row>
    <row r="15405" spans="2:2">
      <c r="B15405" s="18"/>
    </row>
    <row r="15406" spans="2:2">
      <c r="B15406" s="18"/>
    </row>
    <row r="15407" spans="2:2">
      <c r="B15407" s="18"/>
    </row>
    <row r="15408" spans="2:2">
      <c r="B15408" s="18"/>
    </row>
    <row r="15409" spans="2:2">
      <c r="B15409" s="18"/>
    </row>
    <row r="15410" spans="2:2">
      <c r="B15410" s="18"/>
    </row>
    <row r="15411" spans="2:2">
      <c r="B15411" s="18"/>
    </row>
    <row r="15412" spans="2:2">
      <c r="B15412" s="18"/>
    </row>
    <row r="15413" spans="2:2">
      <c r="B15413" s="18"/>
    </row>
    <row r="15414" spans="2:2">
      <c r="B15414" s="18"/>
    </row>
    <row r="15415" spans="2:2">
      <c r="B15415" s="18"/>
    </row>
    <row r="15416" spans="2:2">
      <c r="B15416" s="18"/>
    </row>
    <row r="15417" spans="2:2">
      <c r="B15417" s="18"/>
    </row>
    <row r="15418" spans="2:2">
      <c r="B15418" s="18"/>
    </row>
    <row r="15419" spans="2:2">
      <c r="B15419" s="18"/>
    </row>
    <row r="15420" spans="2:2">
      <c r="B15420" s="18"/>
    </row>
    <row r="15421" spans="2:2">
      <c r="B15421" s="18"/>
    </row>
    <row r="15422" spans="2:2">
      <c r="B15422" s="18"/>
    </row>
    <row r="15423" spans="2:2">
      <c r="B15423" s="18"/>
    </row>
    <row r="15424" spans="2:2">
      <c r="B15424" s="18"/>
    </row>
    <row r="15425" spans="2:2">
      <c r="B15425" s="18"/>
    </row>
    <row r="15426" spans="2:2">
      <c r="B15426" s="18"/>
    </row>
    <row r="15427" spans="2:2">
      <c r="B15427" s="18"/>
    </row>
    <row r="15428" spans="2:2">
      <c r="B15428" s="18"/>
    </row>
    <row r="15429" spans="2:2">
      <c r="B15429" s="18"/>
    </row>
    <row r="15430" spans="2:2">
      <c r="B15430" s="18"/>
    </row>
    <row r="15431" spans="2:2">
      <c r="B15431" s="18"/>
    </row>
    <row r="15432" spans="2:2">
      <c r="B15432" s="18"/>
    </row>
    <row r="15433" spans="2:2">
      <c r="B15433" s="18"/>
    </row>
    <row r="15434" spans="2:2">
      <c r="B15434" s="18"/>
    </row>
    <row r="15435" spans="2:2">
      <c r="B15435" s="18"/>
    </row>
    <row r="15436" spans="2:2">
      <c r="B15436" s="18"/>
    </row>
    <row r="15437" spans="2:2">
      <c r="B15437" s="18"/>
    </row>
    <row r="15438" spans="2:2">
      <c r="B15438" s="18"/>
    </row>
    <row r="15439" spans="2:2">
      <c r="B15439" s="18"/>
    </row>
    <row r="15440" spans="2:2">
      <c r="B15440" s="18"/>
    </row>
    <row r="15441" spans="2:2">
      <c r="B15441" s="18"/>
    </row>
    <row r="15442" spans="2:2">
      <c r="B15442" s="18"/>
    </row>
    <row r="15443" spans="2:2">
      <c r="B15443" s="18"/>
    </row>
    <row r="15444" spans="2:2">
      <c r="B15444" s="18"/>
    </row>
    <row r="15445" spans="2:2">
      <c r="B15445" s="18"/>
    </row>
    <row r="15446" spans="2:2">
      <c r="B15446" s="18"/>
    </row>
    <row r="15447" spans="2:2">
      <c r="B15447" s="18"/>
    </row>
    <row r="15448" spans="2:2">
      <c r="B15448" s="18"/>
    </row>
    <row r="15449" spans="2:2">
      <c r="B15449" s="18"/>
    </row>
    <row r="15450" spans="2:2">
      <c r="B15450" s="18"/>
    </row>
    <row r="15451" spans="2:2">
      <c r="B15451" s="18"/>
    </row>
    <row r="15452" spans="2:2">
      <c r="B15452" s="18"/>
    </row>
    <row r="15453" spans="2:2">
      <c r="B15453" s="18"/>
    </row>
    <row r="15454" spans="2:2">
      <c r="B15454" s="18"/>
    </row>
    <row r="15455" spans="2:2">
      <c r="B15455" s="18"/>
    </row>
    <row r="15456" spans="2:2">
      <c r="B15456" s="18"/>
    </row>
    <row r="15457" spans="2:2">
      <c r="B15457" s="18"/>
    </row>
    <row r="15458" spans="2:2">
      <c r="B15458" s="18"/>
    </row>
    <row r="15459" spans="2:2">
      <c r="B15459" s="18"/>
    </row>
    <row r="15460" spans="2:2">
      <c r="B15460" s="18"/>
    </row>
    <row r="15461" spans="2:2">
      <c r="B15461" s="18"/>
    </row>
    <row r="15462" spans="2:2">
      <c r="B15462" s="18"/>
    </row>
    <row r="15463" spans="2:2">
      <c r="B15463" s="18"/>
    </row>
    <row r="15464" spans="2:2">
      <c r="B15464" s="18"/>
    </row>
    <row r="15465" spans="2:2">
      <c r="B15465" s="18"/>
    </row>
    <row r="15466" spans="2:2">
      <c r="B15466" s="18"/>
    </row>
    <row r="15467" spans="2:2">
      <c r="B15467" s="18"/>
    </row>
    <row r="15468" spans="2:2">
      <c r="B15468" s="18"/>
    </row>
    <row r="15469" spans="2:2">
      <c r="B15469" s="18"/>
    </row>
    <row r="15470" spans="2:2">
      <c r="B15470" s="18"/>
    </row>
    <row r="15471" spans="2:2">
      <c r="B15471" s="18"/>
    </row>
    <row r="15472" spans="2:2">
      <c r="B15472" s="18"/>
    </row>
    <row r="15473" spans="2:2">
      <c r="B15473" s="18"/>
    </row>
    <row r="15474" spans="2:2">
      <c r="B15474" s="18"/>
    </row>
    <row r="15475" spans="2:2">
      <c r="B15475" s="18"/>
    </row>
    <row r="15476" spans="2:2">
      <c r="B15476" s="18"/>
    </row>
    <row r="15477" spans="2:2">
      <c r="B15477" s="18"/>
    </row>
    <row r="15478" spans="2:2">
      <c r="B15478" s="18"/>
    </row>
    <row r="15479" spans="2:2">
      <c r="B15479" s="18"/>
    </row>
    <row r="15480" spans="2:2">
      <c r="B15480" s="18"/>
    </row>
    <row r="15481" spans="2:2">
      <c r="B15481" s="18"/>
    </row>
    <row r="15482" spans="2:2">
      <c r="B15482" s="18"/>
    </row>
    <row r="15483" spans="2:2">
      <c r="B15483" s="18"/>
    </row>
    <row r="15484" spans="2:2">
      <c r="B15484" s="18"/>
    </row>
    <row r="15485" spans="2:2">
      <c r="B15485" s="18"/>
    </row>
    <row r="15486" spans="2:2">
      <c r="B15486" s="18"/>
    </row>
    <row r="15487" spans="2:2">
      <c r="B15487" s="18"/>
    </row>
    <row r="15488" spans="2:2">
      <c r="B15488" s="18"/>
    </row>
    <row r="15489" spans="2:2">
      <c r="B15489" s="18"/>
    </row>
    <row r="15490" spans="2:2">
      <c r="B15490" s="18"/>
    </row>
    <row r="15491" spans="2:2">
      <c r="B15491" s="18"/>
    </row>
    <row r="15492" spans="2:2">
      <c r="B15492" s="18"/>
    </row>
    <row r="15493" spans="2:2">
      <c r="B15493" s="18"/>
    </row>
    <row r="15494" spans="2:2">
      <c r="B15494" s="18"/>
    </row>
    <row r="15495" spans="2:2">
      <c r="B15495" s="18"/>
    </row>
    <row r="15496" spans="2:2">
      <c r="B15496" s="18"/>
    </row>
    <row r="15497" spans="2:2">
      <c r="B15497" s="18"/>
    </row>
    <row r="15498" spans="2:2">
      <c r="B15498" s="18"/>
    </row>
    <row r="15499" spans="2:2">
      <c r="B15499" s="18"/>
    </row>
    <row r="15500" spans="2:2">
      <c r="B15500" s="18"/>
    </row>
    <row r="15501" spans="2:2">
      <c r="B15501" s="18"/>
    </row>
    <row r="15502" spans="2:2">
      <c r="B15502" s="18"/>
    </row>
    <row r="15503" spans="2:2">
      <c r="B15503" s="18"/>
    </row>
    <row r="15504" spans="2:2">
      <c r="B15504" s="18"/>
    </row>
    <row r="15505" spans="2:2">
      <c r="B15505" s="18"/>
    </row>
    <row r="15506" spans="2:2">
      <c r="B15506" s="18"/>
    </row>
    <row r="15507" spans="2:2">
      <c r="B15507" s="18"/>
    </row>
    <row r="15508" spans="2:2">
      <c r="B15508" s="18"/>
    </row>
    <row r="15509" spans="2:2">
      <c r="B15509" s="18"/>
    </row>
    <row r="15510" spans="2:2">
      <c r="B15510" s="18"/>
    </row>
    <row r="15511" spans="2:2">
      <c r="B15511" s="18"/>
    </row>
    <row r="15512" spans="2:2">
      <c r="B15512" s="18"/>
    </row>
    <row r="15513" spans="2:2">
      <c r="B15513" s="18"/>
    </row>
    <row r="15514" spans="2:2">
      <c r="B15514" s="18"/>
    </row>
    <row r="15515" spans="2:2">
      <c r="B15515" s="18"/>
    </row>
    <row r="15516" spans="2:2">
      <c r="B15516" s="18"/>
    </row>
    <row r="15517" spans="2:2">
      <c r="B15517" s="18"/>
    </row>
    <row r="15518" spans="2:2">
      <c r="B15518" s="18"/>
    </row>
    <row r="15519" spans="2:2">
      <c r="B15519" s="18"/>
    </row>
    <row r="15520" spans="2:2">
      <c r="B15520" s="18"/>
    </row>
    <row r="15521" spans="2:2">
      <c r="B15521" s="18"/>
    </row>
    <row r="15522" spans="2:2">
      <c r="B15522" s="18"/>
    </row>
    <row r="15523" spans="2:2">
      <c r="B15523" s="18"/>
    </row>
    <row r="15524" spans="2:2">
      <c r="B15524" s="18"/>
    </row>
    <row r="15525" spans="2:2">
      <c r="B15525" s="18"/>
    </row>
    <row r="15526" spans="2:2">
      <c r="B15526" s="18"/>
    </row>
    <row r="15527" spans="2:2">
      <c r="B15527" s="18"/>
    </row>
    <row r="15528" spans="2:2">
      <c r="B15528" s="18"/>
    </row>
    <row r="15529" spans="2:2">
      <c r="B15529" s="18"/>
    </row>
    <row r="15530" spans="2:2">
      <c r="B15530" s="18"/>
    </row>
    <row r="15531" spans="2:2">
      <c r="B15531" s="18"/>
    </row>
    <row r="15532" spans="2:2">
      <c r="B15532" s="18"/>
    </row>
    <row r="15533" spans="2:2">
      <c r="B15533" s="18"/>
    </row>
    <row r="15534" spans="2:2">
      <c r="B15534" s="18"/>
    </row>
    <row r="15535" spans="2:2">
      <c r="B15535" s="18"/>
    </row>
    <row r="15536" spans="2:2">
      <c r="B15536" s="18"/>
    </row>
    <row r="15537" spans="2:2">
      <c r="B15537" s="18"/>
    </row>
    <row r="15538" spans="2:2">
      <c r="B15538" s="18"/>
    </row>
    <row r="15539" spans="2:2">
      <c r="B15539" s="18"/>
    </row>
    <row r="15540" spans="2:2">
      <c r="B15540" s="18"/>
    </row>
    <row r="15541" spans="2:2">
      <c r="B15541" s="18"/>
    </row>
    <row r="15542" spans="2:2">
      <c r="B15542" s="18"/>
    </row>
    <row r="15543" spans="2:2">
      <c r="B15543" s="18"/>
    </row>
    <row r="15544" spans="2:2">
      <c r="B15544" s="18"/>
    </row>
    <row r="15545" spans="2:2">
      <c r="B15545" s="18"/>
    </row>
    <row r="15546" spans="2:2">
      <c r="B15546" s="18"/>
    </row>
    <row r="15547" spans="2:2">
      <c r="B15547" s="18"/>
    </row>
    <row r="15548" spans="2:2">
      <c r="B15548" s="18"/>
    </row>
    <row r="15549" spans="2:2">
      <c r="B15549" s="18"/>
    </row>
    <row r="15550" spans="2:2">
      <c r="B15550" s="18"/>
    </row>
    <row r="15551" spans="2:2">
      <c r="B15551" s="18"/>
    </row>
    <row r="15552" spans="2:2">
      <c r="B15552" s="18"/>
    </row>
    <row r="15553" spans="2:2">
      <c r="B15553" s="18"/>
    </row>
    <row r="15554" spans="2:2">
      <c r="B15554" s="18"/>
    </row>
    <row r="15555" spans="2:2">
      <c r="B15555" s="18"/>
    </row>
    <row r="15556" spans="2:2">
      <c r="B15556" s="18"/>
    </row>
    <row r="15557" spans="2:2">
      <c r="B15557" s="18"/>
    </row>
    <row r="15558" spans="2:2">
      <c r="B15558" s="18"/>
    </row>
    <row r="15559" spans="2:2">
      <c r="B15559" s="18"/>
    </row>
    <row r="15560" spans="2:2">
      <c r="B15560" s="18"/>
    </row>
    <row r="15561" spans="2:2">
      <c r="B15561" s="18"/>
    </row>
    <row r="15562" spans="2:2">
      <c r="B15562" s="18"/>
    </row>
    <row r="15563" spans="2:2">
      <c r="B15563" s="18"/>
    </row>
    <row r="15564" spans="2:2">
      <c r="B15564" s="18"/>
    </row>
    <row r="15565" spans="2:2">
      <c r="B15565" s="18"/>
    </row>
    <row r="15566" spans="2:2">
      <c r="B15566" s="18"/>
    </row>
    <row r="15567" spans="2:2">
      <c r="B15567" s="18"/>
    </row>
    <row r="15568" spans="2:2">
      <c r="B15568" s="18"/>
    </row>
    <row r="15569" spans="2:2">
      <c r="B15569" s="18"/>
    </row>
    <row r="15570" spans="2:2">
      <c r="B15570" s="18"/>
    </row>
    <row r="15571" spans="2:2">
      <c r="B15571" s="18"/>
    </row>
    <row r="15572" spans="2:2">
      <c r="B15572" s="18"/>
    </row>
    <row r="15573" spans="2:2">
      <c r="B15573" s="18"/>
    </row>
    <row r="15574" spans="2:2">
      <c r="B15574" s="18"/>
    </row>
    <row r="15575" spans="2:2">
      <c r="B15575" s="18"/>
    </row>
    <row r="15576" spans="2:2">
      <c r="B15576" s="18"/>
    </row>
    <row r="15577" spans="2:2">
      <c r="B15577" s="18"/>
    </row>
    <row r="15578" spans="2:2">
      <c r="B15578" s="18"/>
    </row>
    <row r="15579" spans="2:2">
      <c r="B15579" s="18"/>
    </row>
    <row r="15580" spans="2:2">
      <c r="B15580" s="18"/>
    </row>
    <row r="15581" spans="2:2">
      <c r="B15581" s="18"/>
    </row>
    <row r="15582" spans="2:2">
      <c r="B15582" s="18"/>
    </row>
    <row r="15583" spans="2:2">
      <c r="B15583" s="18"/>
    </row>
    <row r="15584" spans="2:2">
      <c r="B15584" s="18"/>
    </row>
    <row r="15585" spans="2:2">
      <c r="B15585" s="18"/>
    </row>
    <row r="15586" spans="2:2">
      <c r="B15586" s="18"/>
    </row>
    <row r="15587" spans="2:2">
      <c r="B15587" s="18"/>
    </row>
    <row r="15588" spans="2:2">
      <c r="B15588" s="18"/>
    </row>
    <row r="15589" spans="2:2">
      <c r="B15589" s="18"/>
    </row>
    <row r="15590" spans="2:2">
      <c r="B15590" s="18"/>
    </row>
    <row r="15591" spans="2:2">
      <c r="B15591" s="18"/>
    </row>
    <row r="15592" spans="2:2">
      <c r="B15592" s="18"/>
    </row>
    <row r="15593" spans="2:2">
      <c r="B15593" s="18"/>
    </row>
    <row r="15594" spans="2:2">
      <c r="B15594" s="18"/>
    </row>
    <row r="15595" spans="2:2">
      <c r="B15595" s="18"/>
    </row>
    <row r="15596" spans="2:2">
      <c r="B15596" s="18"/>
    </row>
    <row r="15597" spans="2:2">
      <c r="B15597" s="18"/>
    </row>
    <row r="15598" spans="2:2">
      <c r="B15598" s="18"/>
    </row>
    <row r="15599" spans="2:2">
      <c r="B15599" s="18"/>
    </row>
    <row r="15600" spans="2:2">
      <c r="B15600" s="18"/>
    </row>
    <row r="15601" spans="2:2">
      <c r="B15601" s="18"/>
    </row>
    <row r="15602" spans="2:2">
      <c r="B15602" s="18"/>
    </row>
    <row r="15603" spans="2:2">
      <c r="B15603" s="18"/>
    </row>
    <row r="15604" spans="2:2">
      <c r="B15604" s="18"/>
    </row>
    <row r="15605" spans="2:2">
      <c r="B15605" s="18"/>
    </row>
    <row r="15606" spans="2:2">
      <c r="B15606" s="18"/>
    </row>
    <row r="15607" spans="2:2">
      <c r="B15607" s="18"/>
    </row>
    <row r="15608" spans="2:2">
      <c r="B15608" s="18"/>
    </row>
    <row r="15609" spans="2:2">
      <c r="B15609" s="18"/>
    </row>
    <row r="15610" spans="2:2">
      <c r="B15610" s="18"/>
    </row>
    <row r="15611" spans="2:2">
      <c r="B15611" s="18"/>
    </row>
    <row r="15612" spans="2:2">
      <c r="B15612" s="18"/>
    </row>
    <row r="15613" spans="2:2">
      <c r="B15613" s="18"/>
    </row>
    <row r="15614" spans="2:2">
      <c r="B15614" s="18"/>
    </row>
    <row r="15615" spans="2:2">
      <c r="B15615" s="18"/>
    </row>
    <row r="15616" spans="2:2">
      <c r="B15616" s="18"/>
    </row>
    <row r="15617" spans="2:2">
      <c r="B15617" s="18"/>
    </row>
    <row r="15618" spans="2:2">
      <c r="B15618" s="18"/>
    </row>
    <row r="15619" spans="2:2">
      <c r="B15619" s="18"/>
    </row>
    <row r="15620" spans="2:2">
      <c r="B15620" s="18"/>
    </row>
    <row r="15621" spans="2:2">
      <c r="B15621" s="18"/>
    </row>
    <row r="15622" spans="2:2">
      <c r="B15622" s="18"/>
    </row>
    <row r="15623" spans="2:2">
      <c r="B15623" s="18"/>
    </row>
    <row r="15624" spans="2:2">
      <c r="B15624" s="18"/>
    </row>
    <row r="15625" spans="2:2">
      <c r="B15625" s="18"/>
    </row>
    <row r="15626" spans="2:2">
      <c r="B15626" s="18"/>
    </row>
    <row r="15627" spans="2:2">
      <c r="B15627" s="18"/>
    </row>
    <row r="15628" spans="2:2">
      <c r="B15628" s="18"/>
    </row>
    <row r="15629" spans="2:2">
      <c r="B15629" s="18"/>
    </row>
    <row r="15630" spans="2:2">
      <c r="B15630" s="18"/>
    </row>
    <row r="15631" spans="2:2">
      <c r="B15631" s="18"/>
    </row>
    <row r="15632" spans="2:2">
      <c r="B15632" s="18"/>
    </row>
    <row r="15633" spans="2:2">
      <c r="B15633" s="18"/>
    </row>
    <row r="15634" spans="2:2">
      <c r="B15634" s="18"/>
    </row>
    <row r="15635" spans="2:2">
      <c r="B15635" s="18"/>
    </row>
    <row r="15636" spans="2:2">
      <c r="B15636" s="18"/>
    </row>
    <row r="15637" spans="2:2">
      <c r="B15637" s="18"/>
    </row>
    <row r="15638" spans="2:2">
      <c r="B15638" s="18"/>
    </row>
    <row r="15639" spans="2:2">
      <c r="B15639" s="18"/>
    </row>
    <row r="15640" spans="2:2">
      <c r="B15640" s="18"/>
    </row>
    <row r="15641" spans="2:2">
      <c r="B15641" s="18"/>
    </row>
    <row r="15642" spans="2:2">
      <c r="B15642" s="18"/>
    </row>
    <row r="15643" spans="2:2">
      <c r="B15643" s="18"/>
    </row>
    <row r="15644" spans="2:2">
      <c r="B15644" s="18"/>
    </row>
    <row r="15645" spans="2:2">
      <c r="B15645" s="18"/>
    </row>
    <row r="15646" spans="2:2">
      <c r="B15646" s="18"/>
    </row>
    <row r="15647" spans="2:2">
      <c r="B15647" s="18"/>
    </row>
    <row r="15648" spans="2:2">
      <c r="B15648" s="18"/>
    </row>
    <row r="15649" spans="2:2">
      <c r="B15649" s="18"/>
    </row>
    <row r="15650" spans="2:2">
      <c r="B15650" s="18"/>
    </row>
    <row r="15651" spans="2:2">
      <c r="B15651" s="18"/>
    </row>
    <row r="15652" spans="2:2">
      <c r="B15652" s="18"/>
    </row>
    <row r="15653" spans="2:2">
      <c r="B15653" s="18"/>
    </row>
    <row r="15654" spans="2:2">
      <c r="B15654" s="18"/>
    </row>
    <row r="15655" spans="2:2">
      <c r="B15655" s="18"/>
    </row>
    <row r="15656" spans="2:2">
      <c r="B15656" s="18"/>
    </row>
    <row r="15657" spans="2:2">
      <c r="B15657" s="18"/>
    </row>
    <row r="15658" spans="2:2">
      <c r="B15658" s="18"/>
    </row>
    <row r="15659" spans="2:2">
      <c r="B15659" s="18"/>
    </row>
    <row r="15660" spans="2:2">
      <c r="B15660" s="18"/>
    </row>
    <row r="15661" spans="2:2">
      <c r="B15661" s="18"/>
    </row>
    <row r="15662" spans="2:2">
      <c r="B15662" s="18"/>
    </row>
    <row r="15663" spans="2:2">
      <c r="B15663" s="18"/>
    </row>
    <row r="15664" spans="2:2">
      <c r="B15664" s="18"/>
    </row>
    <row r="15665" spans="2:2">
      <c r="B15665" s="18"/>
    </row>
    <row r="15666" spans="2:2">
      <c r="B15666" s="18"/>
    </row>
    <row r="15667" spans="2:2">
      <c r="B15667" s="18"/>
    </row>
    <row r="15668" spans="2:2">
      <c r="B15668" s="18"/>
    </row>
    <row r="15669" spans="2:2">
      <c r="B15669" s="18"/>
    </row>
    <row r="15670" spans="2:2">
      <c r="B15670" s="18"/>
    </row>
    <row r="15671" spans="2:2">
      <c r="B15671" s="18"/>
    </row>
    <row r="15672" spans="2:2">
      <c r="B15672" s="18"/>
    </row>
    <row r="15673" spans="2:2">
      <c r="B15673" s="18"/>
    </row>
    <row r="15674" spans="2:2">
      <c r="B15674" s="18"/>
    </row>
    <row r="15675" spans="2:2">
      <c r="B15675" s="18"/>
    </row>
    <row r="15676" spans="2:2">
      <c r="B15676" s="18"/>
    </row>
    <row r="15677" spans="2:2">
      <c r="B15677" s="18"/>
    </row>
    <row r="15678" spans="2:2">
      <c r="B15678" s="18"/>
    </row>
    <row r="15679" spans="2:2">
      <c r="B15679" s="18"/>
    </row>
    <row r="15680" spans="2:2">
      <c r="B15680" s="18"/>
    </row>
    <row r="15681" spans="2:2">
      <c r="B15681" s="18"/>
    </row>
    <row r="15682" spans="2:2">
      <c r="B15682" s="18"/>
    </row>
    <row r="15683" spans="2:2">
      <c r="B15683" s="18"/>
    </row>
    <row r="15684" spans="2:2">
      <c r="B15684" s="18"/>
    </row>
    <row r="15685" spans="2:2">
      <c r="B15685" s="18"/>
    </row>
    <row r="15686" spans="2:2">
      <c r="B15686" s="18"/>
    </row>
    <row r="15687" spans="2:2">
      <c r="B15687" s="18"/>
    </row>
    <row r="15688" spans="2:2">
      <c r="B15688" s="18"/>
    </row>
    <row r="15689" spans="2:2">
      <c r="B15689" s="18"/>
    </row>
    <row r="15690" spans="2:2">
      <c r="B15690" s="18"/>
    </row>
    <row r="15691" spans="2:2">
      <c r="B15691" s="18"/>
    </row>
    <row r="15692" spans="2:2">
      <c r="B15692" s="18"/>
    </row>
    <row r="15693" spans="2:2">
      <c r="B15693" s="18"/>
    </row>
    <row r="15694" spans="2:2">
      <c r="B15694" s="18"/>
    </row>
    <row r="15695" spans="2:2">
      <c r="B15695" s="18"/>
    </row>
    <row r="15696" spans="2:2">
      <c r="B15696" s="18"/>
    </row>
    <row r="15697" spans="2:2">
      <c r="B15697" s="18"/>
    </row>
    <row r="15698" spans="2:2">
      <c r="B15698" s="18"/>
    </row>
    <row r="15699" spans="2:2">
      <c r="B15699" s="18"/>
    </row>
    <row r="15700" spans="2:2">
      <c r="B15700" s="18"/>
    </row>
    <row r="15701" spans="2:2">
      <c r="B15701" s="18"/>
    </row>
    <row r="15702" spans="2:2">
      <c r="B15702" s="18"/>
    </row>
    <row r="15703" spans="2:2">
      <c r="B15703" s="18"/>
    </row>
    <row r="15704" spans="2:2">
      <c r="B15704" s="18"/>
    </row>
    <row r="15705" spans="2:2">
      <c r="B15705" s="18"/>
    </row>
    <row r="15706" spans="2:2">
      <c r="B15706" s="18"/>
    </row>
    <row r="15707" spans="2:2">
      <c r="B15707" s="18"/>
    </row>
    <row r="15708" spans="2:2">
      <c r="B15708" s="18"/>
    </row>
    <row r="15709" spans="2:2">
      <c r="B15709" s="18"/>
    </row>
    <row r="15710" spans="2:2">
      <c r="B15710" s="18"/>
    </row>
    <row r="15711" spans="2:2">
      <c r="B15711" s="18"/>
    </row>
    <row r="15712" spans="2:2">
      <c r="B15712" s="18"/>
    </row>
    <row r="15713" spans="2:2">
      <c r="B15713" s="18"/>
    </row>
    <row r="15714" spans="2:2">
      <c r="B15714" s="18"/>
    </row>
    <row r="15715" spans="2:2">
      <c r="B15715" s="18"/>
    </row>
    <row r="15716" spans="2:2">
      <c r="B15716" s="18"/>
    </row>
    <row r="15717" spans="2:2">
      <c r="B15717" s="18"/>
    </row>
    <row r="15718" spans="2:2">
      <c r="B15718" s="18"/>
    </row>
    <row r="15719" spans="2:2">
      <c r="B15719" s="18"/>
    </row>
    <row r="15720" spans="2:2">
      <c r="B15720" s="18"/>
    </row>
    <row r="15721" spans="2:2">
      <c r="B15721" s="18"/>
    </row>
    <row r="15722" spans="2:2">
      <c r="B15722" s="18"/>
    </row>
    <row r="15723" spans="2:2">
      <c r="B15723" s="18"/>
    </row>
    <row r="15724" spans="2:2">
      <c r="B15724" s="18"/>
    </row>
    <row r="15725" spans="2:2">
      <c r="B15725" s="18"/>
    </row>
    <row r="15726" spans="2:2">
      <c r="B15726" s="18"/>
    </row>
    <row r="15727" spans="2:2">
      <c r="B15727" s="18"/>
    </row>
    <row r="15728" spans="2:2">
      <c r="B15728" s="18"/>
    </row>
    <row r="15729" spans="2:2">
      <c r="B15729" s="18"/>
    </row>
    <row r="15730" spans="2:2">
      <c r="B15730" s="18"/>
    </row>
    <row r="15731" spans="2:2">
      <c r="B15731" s="18"/>
    </row>
    <row r="15732" spans="2:2">
      <c r="B15732" s="18"/>
    </row>
    <row r="15733" spans="2:2">
      <c r="B15733" s="18"/>
    </row>
    <row r="15734" spans="2:2">
      <c r="B15734" s="18"/>
    </row>
    <row r="15735" spans="2:2">
      <c r="B15735" s="18"/>
    </row>
    <row r="15736" spans="2:2">
      <c r="B15736" s="18"/>
    </row>
    <row r="15737" spans="2:2">
      <c r="B15737" s="18"/>
    </row>
    <row r="15738" spans="2:2">
      <c r="B15738" s="18"/>
    </row>
    <row r="15739" spans="2:2">
      <c r="B15739" s="18"/>
    </row>
    <row r="15740" spans="2:2">
      <c r="B15740" s="18"/>
    </row>
    <row r="15741" spans="2:2">
      <c r="B15741" s="18"/>
    </row>
    <row r="15742" spans="2:2">
      <c r="B15742" s="18"/>
    </row>
    <row r="15743" spans="2:2">
      <c r="B15743" s="18"/>
    </row>
    <row r="15744" spans="2:2">
      <c r="B15744" s="18"/>
    </row>
    <row r="15745" spans="2:2">
      <c r="B15745" s="18"/>
    </row>
    <row r="15746" spans="2:2">
      <c r="B15746" s="18"/>
    </row>
    <row r="15747" spans="2:2">
      <c r="B15747" s="18"/>
    </row>
    <row r="15748" spans="2:2">
      <c r="B15748" s="18"/>
    </row>
    <row r="15749" spans="2:2">
      <c r="B15749" s="18"/>
    </row>
    <row r="15750" spans="2:2">
      <c r="B15750" s="18"/>
    </row>
    <row r="15751" spans="2:2">
      <c r="B15751" s="18"/>
    </row>
    <row r="15752" spans="2:2">
      <c r="B15752" s="18"/>
    </row>
    <row r="15753" spans="2:2">
      <c r="B15753" s="18"/>
    </row>
    <row r="15754" spans="2:2">
      <c r="B15754" s="18"/>
    </row>
    <row r="15755" spans="2:2">
      <c r="B15755" s="18"/>
    </row>
    <row r="15756" spans="2:2">
      <c r="B15756" s="18"/>
    </row>
    <row r="15757" spans="2:2">
      <c r="B15757" s="18"/>
    </row>
    <row r="15758" spans="2:2">
      <c r="B15758" s="18"/>
    </row>
    <row r="15759" spans="2:2">
      <c r="B15759" s="18"/>
    </row>
    <row r="15760" spans="2:2">
      <c r="B15760" s="18"/>
    </row>
    <row r="15761" spans="2:2">
      <c r="B15761" s="18"/>
    </row>
    <row r="15762" spans="2:2">
      <c r="B15762" s="18"/>
    </row>
    <row r="15763" spans="2:2">
      <c r="B15763" s="18"/>
    </row>
    <row r="15764" spans="2:2">
      <c r="B15764" s="18"/>
    </row>
    <row r="15765" spans="2:2">
      <c r="B15765" s="18"/>
    </row>
    <row r="15766" spans="2:2">
      <c r="B15766" s="18"/>
    </row>
    <row r="15767" spans="2:2">
      <c r="B15767" s="18"/>
    </row>
    <row r="15768" spans="2:2">
      <c r="B15768" s="18"/>
    </row>
    <row r="15769" spans="2:2">
      <c r="B15769" s="18"/>
    </row>
    <row r="15770" spans="2:2">
      <c r="B15770" s="18"/>
    </row>
    <row r="15771" spans="2:2">
      <c r="B15771" s="18"/>
    </row>
    <row r="15772" spans="2:2">
      <c r="B15772" s="18"/>
    </row>
    <row r="15773" spans="2:2">
      <c r="B15773" s="18"/>
    </row>
    <row r="15774" spans="2:2">
      <c r="B15774" s="18"/>
    </row>
    <row r="15775" spans="2:2">
      <c r="B15775" s="18"/>
    </row>
    <row r="15776" spans="2:2">
      <c r="B15776" s="18"/>
    </row>
    <row r="15777" spans="2:2">
      <c r="B15777" s="18"/>
    </row>
    <row r="15778" spans="2:2">
      <c r="B15778" s="18"/>
    </row>
    <row r="15779" spans="2:2">
      <c r="B15779" s="18"/>
    </row>
    <row r="15780" spans="2:2">
      <c r="B15780" s="18"/>
    </row>
    <row r="15781" spans="2:2">
      <c r="B15781" s="18"/>
    </row>
    <row r="15782" spans="2:2">
      <c r="B15782" s="18"/>
    </row>
    <row r="15783" spans="2:2">
      <c r="B15783" s="18"/>
    </row>
    <row r="15784" spans="2:2">
      <c r="B15784" s="18"/>
    </row>
    <row r="15785" spans="2:2">
      <c r="B15785" s="18"/>
    </row>
    <row r="15786" spans="2:2">
      <c r="B15786" s="18"/>
    </row>
    <row r="15787" spans="2:2">
      <c r="B15787" s="18"/>
    </row>
    <row r="15788" spans="2:2">
      <c r="B15788" s="18"/>
    </row>
    <row r="15789" spans="2:2">
      <c r="B15789" s="18"/>
    </row>
    <row r="15790" spans="2:2">
      <c r="B15790" s="18"/>
    </row>
    <row r="15791" spans="2:2">
      <c r="B15791" s="18"/>
    </row>
    <row r="15792" spans="2:2">
      <c r="B15792" s="18"/>
    </row>
    <row r="15793" spans="2:2">
      <c r="B15793" s="18"/>
    </row>
    <row r="15794" spans="2:2">
      <c r="B15794" s="18"/>
    </row>
    <row r="15795" spans="2:2">
      <c r="B15795" s="18"/>
    </row>
    <row r="15796" spans="2:2">
      <c r="B15796" s="18"/>
    </row>
    <row r="15797" spans="2:2">
      <c r="B15797" s="18"/>
    </row>
    <row r="15798" spans="2:2">
      <c r="B15798" s="18"/>
    </row>
    <row r="15799" spans="2:2">
      <c r="B15799" s="18"/>
    </row>
    <row r="15800" spans="2:2">
      <c r="B15800" s="18"/>
    </row>
    <row r="15801" spans="2:2">
      <c r="B15801" s="18"/>
    </row>
    <row r="15802" spans="2:2">
      <c r="B15802" s="18"/>
    </row>
    <row r="15803" spans="2:2">
      <c r="B15803" s="18"/>
    </row>
    <row r="15804" spans="2:2">
      <c r="B15804" s="18"/>
    </row>
    <row r="15805" spans="2:2">
      <c r="B15805" s="18"/>
    </row>
    <row r="15806" spans="2:2">
      <c r="B15806" s="18"/>
    </row>
    <row r="15807" spans="2:2">
      <c r="B15807" s="18"/>
    </row>
    <row r="15808" spans="2:2">
      <c r="B15808" s="18"/>
    </row>
    <row r="15809" spans="2:2">
      <c r="B15809" s="18"/>
    </row>
    <row r="15810" spans="2:2">
      <c r="B15810" s="18"/>
    </row>
    <row r="15811" spans="2:2">
      <c r="B15811" s="18"/>
    </row>
    <row r="15812" spans="2:2">
      <c r="B15812" s="18"/>
    </row>
    <row r="15813" spans="2:2">
      <c r="B15813" s="18"/>
    </row>
    <row r="15814" spans="2:2">
      <c r="B15814" s="18"/>
    </row>
    <row r="15815" spans="2:2">
      <c r="B15815" s="18"/>
    </row>
    <row r="15816" spans="2:2">
      <c r="B15816" s="18"/>
    </row>
    <row r="15817" spans="2:2">
      <c r="B15817" s="18"/>
    </row>
    <row r="15818" spans="2:2">
      <c r="B15818" s="18"/>
    </row>
    <row r="15819" spans="2:2">
      <c r="B15819" s="18"/>
    </row>
    <row r="15820" spans="2:2">
      <c r="B15820" s="18"/>
    </row>
    <row r="15821" spans="2:2">
      <c r="B15821" s="18"/>
    </row>
    <row r="15822" spans="2:2">
      <c r="B15822" s="18"/>
    </row>
    <row r="15823" spans="2:2">
      <c r="B15823" s="18"/>
    </row>
    <row r="15824" spans="2:2">
      <c r="B15824" s="18"/>
    </row>
    <row r="15825" spans="2:2">
      <c r="B15825" s="18"/>
    </row>
    <row r="15826" spans="2:2">
      <c r="B15826" s="18"/>
    </row>
    <row r="15827" spans="2:2">
      <c r="B15827" s="18"/>
    </row>
    <row r="15828" spans="2:2">
      <c r="B15828" s="18"/>
    </row>
    <row r="15829" spans="2:2">
      <c r="B15829" s="18"/>
    </row>
    <row r="15830" spans="2:2">
      <c r="B15830" s="18"/>
    </row>
    <row r="15831" spans="2:2">
      <c r="B15831" s="18"/>
    </row>
    <row r="15832" spans="2:2">
      <c r="B15832" s="18"/>
    </row>
    <row r="15833" spans="2:2">
      <c r="B15833" s="18"/>
    </row>
    <row r="15834" spans="2:2">
      <c r="B15834" s="18"/>
    </row>
    <row r="15835" spans="2:2">
      <c r="B15835" s="18"/>
    </row>
    <row r="15836" spans="2:2">
      <c r="B15836" s="18"/>
    </row>
    <row r="15837" spans="2:2">
      <c r="B15837" s="18"/>
    </row>
    <row r="15838" spans="2:2">
      <c r="B15838" s="18"/>
    </row>
    <row r="15839" spans="2:2">
      <c r="B15839" s="18"/>
    </row>
    <row r="15840" spans="2:2">
      <c r="B15840" s="18"/>
    </row>
    <row r="15841" spans="2:2">
      <c r="B15841" s="18"/>
    </row>
    <row r="15842" spans="2:2">
      <c r="B15842" s="18"/>
    </row>
    <row r="15843" spans="2:2">
      <c r="B15843" s="18"/>
    </row>
    <row r="15844" spans="2:2">
      <c r="B15844" s="18"/>
    </row>
    <row r="15845" spans="2:2">
      <c r="B15845" s="18"/>
    </row>
    <row r="15846" spans="2:2">
      <c r="B15846" s="18"/>
    </row>
    <row r="15847" spans="2:2">
      <c r="B15847" s="18"/>
    </row>
    <row r="15848" spans="2:2">
      <c r="B15848" s="18"/>
    </row>
    <row r="15849" spans="2:2">
      <c r="B15849" s="18"/>
    </row>
    <row r="15850" spans="2:2">
      <c r="B15850" s="18"/>
    </row>
    <row r="15851" spans="2:2">
      <c r="B15851" s="18"/>
    </row>
    <row r="15852" spans="2:2">
      <c r="B15852" s="18"/>
    </row>
    <row r="15853" spans="2:2">
      <c r="B15853" s="18"/>
    </row>
    <row r="15854" spans="2:2">
      <c r="B15854" s="18"/>
    </row>
    <row r="15855" spans="2:2">
      <c r="B15855" s="18"/>
    </row>
    <row r="15856" spans="2:2">
      <c r="B15856" s="18"/>
    </row>
    <row r="15857" spans="2:2">
      <c r="B15857" s="18"/>
    </row>
    <row r="15858" spans="2:2">
      <c r="B15858" s="18"/>
    </row>
    <row r="15859" spans="2:2">
      <c r="B15859" s="18"/>
    </row>
    <row r="15860" spans="2:2">
      <c r="B15860" s="18"/>
    </row>
    <row r="15861" spans="2:2">
      <c r="B15861" s="18"/>
    </row>
    <row r="15862" spans="2:2">
      <c r="B15862" s="18"/>
    </row>
    <row r="15863" spans="2:2">
      <c r="B15863" s="18"/>
    </row>
    <row r="15864" spans="2:2">
      <c r="B15864" s="18"/>
    </row>
    <row r="15865" spans="2:2">
      <c r="B15865" s="18"/>
    </row>
    <row r="15866" spans="2:2">
      <c r="B15866" s="18"/>
    </row>
    <row r="15867" spans="2:2">
      <c r="B15867" s="18"/>
    </row>
    <row r="15868" spans="2:2">
      <c r="B15868" s="18"/>
    </row>
    <row r="15869" spans="2:2">
      <c r="B15869" s="18"/>
    </row>
    <row r="15870" spans="2:2">
      <c r="B15870" s="18"/>
    </row>
    <row r="15871" spans="2:2">
      <c r="B15871" s="18"/>
    </row>
    <row r="15872" spans="2:2">
      <c r="B15872" s="18"/>
    </row>
    <row r="15873" spans="2:2">
      <c r="B15873" s="18"/>
    </row>
    <row r="15874" spans="2:2">
      <c r="B15874" s="18"/>
    </row>
    <row r="15875" spans="2:2">
      <c r="B15875" s="18"/>
    </row>
    <row r="15876" spans="2:2">
      <c r="B15876" s="18"/>
    </row>
    <row r="15877" spans="2:2">
      <c r="B15877" s="18"/>
    </row>
    <row r="15878" spans="2:2">
      <c r="B15878" s="18"/>
    </row>
    <row r="15879" spans="2:2">
      <c r="B15879" s="18"/>
    </row>
    <row r="15880" spans="2:2">
      <c r="B15880" s="18"/>
    </row>
    <row r="15881" spans="2:2">
      <c r="B15881" s="18"/>
    </row>
    <row r="15882" spans="2:2">
      <c r="B15882" s="18"/>
    </row>
    <row r="15883" spans="2:2">
      <c r="B15883" s="18"/>
    </row>
    <row r="15884" spans="2:2">
      <c r="B15884" s="18"/>
    </row>
    <row r="15885" spans="2:2">
      <c r="B15885" s="18"/>
    </row>
    <row r="15886" spans="2:2">
      <c r="B15886" s="18"/>
    </row>
    <row r="15887" spans="2:2">
      <c r="B15887" s="18"/>
    </row>
    <row r="15888" spans="2:2">
      <c r="B15888" s="18"/>
    </row>
    <row r="15889" spans="2:2">
      <c r="B15889" s="18"/>
    </row>
    <row r="15890" spans="2:2">
      <c r="B15890" s="18"/>
    </row>
    <row r="15891" spans="2:2">
      <c r="B15891" s="18"/>
    </row>
    <row r="15892" spans="2:2">
      <c r="B15892" s="18"/>
    </row>
    <row r="15893" spans="2:2">
      <c r="B15893" s="18"/>
    </row>
    <row r="15894" spans="2:2">
      <c r="B15894" s="18"/>
    </row>
    <row r="15895" spans="2:2">
      <c r="B15895" s="18"/>
    </row>
    <row r="15896" spans="2:2">
      <c r="B15896" s="18"/>
    </row>
    <row r="15897" spans="2:2">
      <c r="B15897" s="18"/>
    </row>
    <row r="15898" spans="2:2">
      <c r="B15898" s="18"/>
    </row>
    <row r="15899" spans="2:2">
      <c r="B15899" s="18"/>
    </row>
    <row r="15900" spans="2:2">
      <c r="B15900" s="18"/>
    </row>
    <row r="15901" spans="2:2">
      <c r="B15901" s="18"/>
    </row>
    <row r="15902" spans="2:2">
      <c r="B15902" s="18"/>
    </row>
    <row r="15903" spans="2:2">
      <c r="B15903" s="18"/>
    </row>
    <row r="15904" spans="2:2">
      <c r="B15904" s="18"/>
    </row>
    <row r="15905" spans="2:2">
      <c r="B15905" s="18"/>
    </row>
    <row r="15906" spans="2:2">
      <c r="B15906" s="18"/>
    </row>
    <row r="15907" spans="2:2">
      <c r="B15907" s="18"/>
    </row>
    <row r="15908" spans="2:2">
      <c r="B15908" s="18"/>
    </row>
    <row r="15909" spans="2:2">
      <c r="B15909" s="18"/>
    </row>
    <row r="15910" spans="2:2">
      <c r="B15910" s="18"/>
    </row>
    <row r="15911" spans="2:2">
      <c r="B15911" s="18"/>
    </row>
    <row r="15912" spans="2:2">
      <c r="B15912" s="18"/>
    </row>
    <row r="15913" spans="2:2">
      <c r="B15913" s="18"/>
    </row>
    <row r="15914" spans="2:2">
      <c r="B15914" s="18"/>
    </row>
    <row r="15915" spans="2:2">
      <c r="B15915" s="18"/>
    </row>
    <row r="15916" spans="2:2">
      <c r="B15916" s="18"/>
    </row>
    <row r="15917" spans="2:2">
      <c r="B15917" s="18"/>
    </row>
    <row r="15918" spans="2:2">
      <c r="B15918" s="18"/>
    </row>
    <row r="15919" spans="2:2">
      <c r="B15919" s="18"/>
    </row>
    <row r="15920" spans="2:2">
      <c r="B15920" s="18"/>
    </row>
    <row r="15921" spans="2:2">
      <c r="B15921" s="18"/>
    </row>
    <row r="15922" spans="2:2">
      <c r="B15922" s="18"/>
    </row>
    <row r="15923" spans="2:2">
      <c r="B15923" s="18"/>
    </row>
    <row r="15924" spans="2:2">
      <c r="B15924" s="18"/>
    </row>
    <row r="15925" spans="2:2">
      <c r="B15925" s="18"/>
    </row>
    <row r="15926" spans="2:2">
      <c r="B15926" s="18"/>
    </row>
    <row r="15927" spans="2:2">
      <c r="B15927" s="18"/>
    </row>
    <row r="15928" spans="2:2">
      <c r="B15928" s="18"/>
    </row>
    <row r="15929" spans="2:2">
      <c r="B15929" s="18"/>
    </row>
    <row r="15930" spans="2:2">
      <c r="B15930" s="18"/>
    </row>
    <row r="15931" spans="2:2">
      <c r="B15931" s="18"/>
    </row>
    <row r="15932" spans="2:2">
      <c r="B15932" s="18"/>
    </row>
    <row r="15933" spans="2:2">
      <c r="B15933" s="18"/>
    </row>
    <row r="15934" spans="2:2">
      <c r="B15934" s="18"/>
    </row>
    <row r="15935" spans="2:2">
      <c r="B15935" s="18"/>
    </row>
    <row r="15936" spans="2:2">
      <c r="B15936" s="18"/>
    </row>
    <row r="15937" spans="2:2">
      <c r="B15937" s="18"/>
    </row>
    <row r="15938" spans="2:2">
      <c r="B15938" s="18"/>
    </row>
    <row r="15939" spans="2:2">
      <c r="B15939" s="18"/>
    </row>
    <row r="15940" spans="2:2">
      <c r="B15940" s="18"/>
    </row>
    <row r="15941" spans="2:2">
      <c r="B15941" s="18"/>
    </row>
    <row r="15942" spans="2:2">
      <c r="B15942" s="18"/>
    </row>
    <row r="15943" spans="2:2">
      <c r="B15943" s="18"/>
    </row>
    <row r="15944" spans="2:2">
      <c r="B15944" s="18"/>
    </row>
    <row r="15945" spans="2:2">
      <c r="B15945" s="18"/>
    </row>
    <row r="15946" spans="2:2">
      <c r="B15946" s="18"/>
    </row>
    <row r="15947" spans="2:2">
      <c r="B15947" s="18"/>
    </row>
    <row r="15948" spans="2:2">
      <c r="B15948" s="18"/>
    </row>
    <row r="15949" spans="2:2">
      <c r="B15949" s="18"/>
    </row>
    <row r="15950" spans="2:2">
      <c r="B15950" s="18"/>
    </row>
    <row r="15951" spans="2:2">
      <c r="B15951" s="18"/>
    </row>
    <row r="15952" spans="2:2">
      <c r="B15952" s="18"/>
    </row>
    <row r="15953" spans="2:2">
      <c r="B15953" s="18"/>
    </row>
    <row r="15954" spans="2:2">
      <c r="B15954" s="18"/>
    </row>
    <row r="15955" spans="2:2">
      <c r="B15955" s="18"/>
    </row>
    <row r="15956" spans="2:2">
      <c r="B15956" s="18"/>
    </row>
    <row r="15957" spans="2:2">
      <c r="B15957" s="18"/>
    </row>
    <row r="15958" spans="2:2">
      <c r="B15958" s="18"/>
    </row>
    <row r="15959" spans="2:2">
      <c r="B15959" s="18"/>
    </row>
    <row r="15960" spans="2:2">
      <c r="B15960" s="18"/>
    </row>
    <row r="15961" spans="2:2">
      <c r="B15961" s="18"/>
    </row>
    <row r="15962" spans="2:2">
      <c r="B15962" s="18"/>
    </row>
    <row r="15963" spans="2:2">
      <c r="B15963" s="18"/>
    </row>
    <row r="15964" spans="2:2">
      <c r="B15964" s="18"/>
    </row>
    <row r="15965" spans="2:2">
      <c r="B15965" s="18"/>
    </row>
    <row r="15966" spans="2:2">
      <c r="B15966" s="18"/>
    </row>
    <row r="15967" spans="2:2">
      <c r="B15967" s="18"/>
    </row>
    <row r="15968" spans="2:2">
      <c r="B15968" s="18"/>
    </row>
    <row r="15969" spans="2:2">
      <c r="B15969" s="18"/>
    </row>
    <row r="15970" spans="2:2">
      <c r="B15970" s="18"/>
    </row>
    <row r="15971" spans="2:2">
      <c r="B15971" s="18"/>
    </row>
    <row r="15972" spans="2:2">
      <c r="B15972" s="18"/>
    </row>
    <row r="15973" spans="2:2">
      <c r="B15973" s="18"/>
    </row>
    <row r="15974" spans="2:2">
      <c r="B15974" s="18"/>
    </row>
    <row r="15975" spans="2:2">
      <c r="B15975" s="18"/>
    </row>
    <row r="15976" spans="2:2">
      <c r="B15976" s="18"/>
    </row>
    <row r="15977" spans="2:2">
      <c r="B15977" s="18"/>
    </row>
    <row r="15978" spans="2:2">
      <c r="B15978" s="18"/>
    </row>
    <row r="15979" spans="2:2">
      <c r="B15979" s="18"/>
    </row>
    <row r="15980" spans="2:2">
      <c r="B15980" s="18"/>
    </row>
    <row r="15981" spans="2:2">
      <c r="B15981" s="18"/>
    </row>
    <row r="15982" spans="2:2">
      <c r="B15982" s="18"/>
    </row>
    <row r="15983" spans="2:2">
      <c r="B15983" s="18"/>
    </row>
    <row r="15984" spans="2:2">
      <c r="B15984" s="18"/>
    </row>
    <row r="15985" spans="2:2">
      <c r="B15985" s="18"/>
    </row>
    <row r="15986" spans="2:2">
      <c r="B15986" s="18"/>
    </row>
    <row r="15987" spans="2:2">
      <c r="B15987" s="18"/>
    </row>
    <row r="15988" spans="2:2">
      <c r="B15988" s="18"/>
    </row>
    <row r="15989" spans="2:2">
      <c r="B15989" s="18"/>
    </row>
    <row r="15990" spans="2:2">
      <c r="B15990" s="18"/>
    </row>
    <row r="15991" spans="2:2">
      <c r="B15991" s="18"/>
    </row>
    <row r="15992" spans="2:2">
      <c r="B15992" s="18"/>
    </row>
    <row r="15993" spans="2:2">
      <c r="B15993" s="18"/>
    </row>
    <row r="15994" spans="2:2">
      <c r="B15994" s="18"/>
    </row>
    <row r="15995" spans="2:2">
      <c r="B15995" s="18"/>
    </row>
    <row r="15996" spans="2:2">
      <c r="B15996" s="18"/>
    </row>
    <row r="15997" spans="2:2">
      <c r="B15997" s="18"/>
    </row>
    <row r="15998" spans="2:2">
      <c r="B15998" s="18"/>
    </row>
    <row r="15999" spans="2:2">
      <c r="B15999" s="18"/>
    </row>
    <row r="16000" spans="2:2">
      <c r="B16000" s="18"/>
    </row>
    <row r="16001" spans="2:2">
      <c r="B16001" s="18"/>
    </row>
    <row r="16002" spans="2:2">
      <c r="B16002" s="18"/>
    </row>
    <row r="16003" spans="2:2">
      <c r="B16003" s="18"/>
    </row>
    <row r="16004" spans="2:2">
      <c r="B16004" s="18"/>
    </row>
    <row r="16005" spans="2:2">
      <c r="B16005" s="18"/>
    </row>
    <row r="16006" spans="2:2">
      <c r="B16006" s="18"/>
    </row>
    <row r="16007" spans="2:2">
      <c r="B16007" s="18"/>
    </row>
    <row r="16008" spans="2:2">
      <c r="B16008" s="18"/>
    </row>
    <row r="16009" spans="2:2">
      <c r="B16009" s="18"/>
    </row>
    <row r="16010" spans="2:2">
      <c r="B16010" s="18"/>
    </row>
    <row r="16011" spans="2:2">
      <c r="B16011" s="18"/>
    </row>
    <row r="16012" spans="2:2">
      <c r="B16012" s="18"/>
    </row>
    <row r="16013" spans="2:2">
      <c r="B16013" s="18"/>
    </row>
    <row r="16014" spans="2:2">
      <c r="B16014" s="18"/>
    </row>
    <row r="16015" spans="2:2">
      <c r="B16015" s="18"/>
    </row>
    <row r="16016" spans="2:2">
      <c r="B16016" s="18"/>
    </row>
    <row r="16017" spans="2:2">
      <c r="B16017" s="18"/>
    </row>
    <row r="16018" spans="2:2">
      <c r="B16018" s="18"/>
    </row>
    <row r="16019" spans="2:2">
      <c r="B16019" s="18"/>
    </row>
    <row r="16020" spans="2:2">
      <c r="B16020" s="18"/>
    </row>
    <row r="16021" spans="2:2">
      <c r="B16021" s="18"/>
    </row>
    <row r="16022" spans="2:2">
      <c r="B16022" s="18"/>
    </row>
    <row r="16023" spans="2:2">
      <c r="B16023" s="18"/>
    </row>
    <row r="16024" spans="2:2">
      <c r="B16024" s="18"/>
    </row>
    <row r="16025" spans="2:2">
      <c r="B16025" s="18"/>
    </row>
    <row r="16026" spans="2:2">
      <c r="B16026" s="18"/>
    </row>
    <row r="16027" spans="2:2">
      <c r="B16027" s="18"/>
    </row>
    <row r="16028" spans="2:2">
      <c r="B16028" s="18"/>
    </row>
    <row r="16029" spans="2:2">
      <c r="B16029" s="18"/>
    </row>
    <row r="16030" spans="2:2">
      <c r="B16030" s="18"/>
    </row>
    <row r="16031" spans="2:2">
      <c r="B16031" s="18"/>
    </row>
    <row r="16032" spans="2:2">
      <c r="B16032" s="18"/>
    </row>
    <row r="16033" spans="2:2">
      <c r="B16033" s="18"/>
    </row>
    <row r="16034" spans="2:2">
      <c r="B16034" s="18"/>
    </row>
    <row r="16035" spans="2:2">
      <c r="B16035" s="18"/>
    </row>
    <row r="16036" spans="2:2">
      <c r="B16036" s="18"/>
    </row>
    <row r="16037" spans="2:2">
      <c r="B16037" s="18"/>
    </row>
    <row r="16038" spans="2:2">
      <c r="B16038" s="18"/>
    </row>
    <row r="16039" spans="2:2">
      <c r="B16039" s="18"/>
    </row>
    <row r="16040" spans="2:2">
      <c r="B16040" s="18"/>
    </row>
    <row r="16041" spans="2:2">
      <c r="B16041" s="18"/>
    </row>
    <row r="16042" spans="2:2">
      <c r="B16042" s="18"/>
    </row>
    <row r="16043" spans="2:2">
      <c r="B16043" s="18"/>
    </row>
    <row r="16044" spans="2:2">
      <c r="B16044" s="18"/>
    </row>
    <row r="16045" spans="2:2">
      <c r="B16045" s="18"/>
    </row>
    <row r="16046" spans="2:2">
      <c r="B16046" s="18"/>
    </row>
    <row r="16047" spans="2:2">
      <c r="B16047" s="18"/>
    </row>
    <row r="16048" spans="2:2">
      <c r="B16048" s="18"/>
    </row>
    <row r="16049" spans="2:2">
      <c r="B16049" s="18"/>
    </row>
    <row r="16050" spans="2:2">
      <c r="B16050" s="18"/>
    </row>
    <row r="16051" spans="2:2">
      <c r="B16051" s="18"/>
    </row>
    <row r="16052" spans="2:2">
      <c r="B16052" s="18"/>
    </row>
    <row r="16053" spans="2:2">
      <c r="B16053" s="18"/>
    </row>
    <row r="16054" spans="2:2">
      <c r="B16054" s="18"/>
    </row>
    <row r="16055" spans="2:2">
      <c r="B16055" s="18"/>
    </row>
    <row r="16056" spans="2:2">
      <c r="B16056" s="18"/>
    </row>
    <row r="16057" spans="2:2">
      <c r="B16057" s="18"/>
    </row>
    <row r="16058" spans="2:2">
      <c r="B16058" s="18"/>
    </row>
    <row r="16059" spans="2:2">
      <c r="B16059" s="18"/>
    </row>
    <row r="16060" spans="2:2">
      <c r="B16060" s="18"/>
    </row>
    <row r="16061" spans="2:2">
      <c r="B16061" s="18"/>
    </row>
    <row r="16062" spans="2:2">
      <c r="B16062" s="18"/>
    </row>
    <row r="16063" spans="2:2">
      <c r="B16063" s="18"/>
    </row>
    <row r="16064" spans="2:2">
      <c r="B16064" s="18"/>
    </row>
    <row r="16065" spans="2:2">
      <c r="B16065" s="18"/>
    </row>
    <row r="16066" spans="2:2">
      <c r="B16066" s="18"/>
    </row>
    <row r="16067" spans="2:2">
      <c r="B16067" s="18"/>
    </row>
    <row r="16068" spans="2:2">
      <c r="B16068" s="18"/>
    </row>
    <row r="16069" spans="2:2">
      <c r="B16069" s="18"/>
    </row>
    <row r="16070" spans="2:2">
      <c r="B16070" s="18"/>
    </row>
    <row r="16071" spans="2:2">
      <c r="B16071" s="18"/>
    </row>
    <row r="16072" spans="2:2">
      <c r="B16072" s="18"/>
    </row>
    <row r="16073" spans="2:2">
      <c r="B16073" s="18"/>
    </row>
    <row r="16074" spans="2:2">
      <c r="B16074" s="18"/>
    </row>
    <row r="16075" spans="2:2">
      <c r="B16075" s="18"/>
    </row>
    <row r="16076" spans="2:2">
      <c r="B16076" s="18"/>
    </row>
    <row r="16077" spans="2:2">
      <c r="B16077" s="18"/>
    </row>
    <row r="16078" spans="2:2">
      <c r="B16078" s="18"/>
    </row>
    <row r="16079" spans="2:2">
      <c r="B16079" s="18"/>
    </row>
    <row r="16080" spans="2:2">
      <c r="B16080" s="18"/>
    </row>
    <row r="16081" spans="2:2">
      <c r="B16081" s="18"/>
    </row>
    <row r="16082" spans="2:2">
      <c r="B16082" s="18"/>
    </row>
    <row r="16083" spans="2:2">
      <c r="B16083" s="18"/>
    </row>
    <row r="16084" spans="2:2">
      <c r="B16084" s="18"/>
    </row>
    <row r="16085" spans="2:2">
      <c r="B16085" s="18"/>
    </row>
    <row r="16086" spans="2:2">
      <c r="B16086" s="18"/>
    </row>
    <row r="16087" spans="2:2">
      <c r="B16087" s="18"/>
    </row>
    <row r="16088" spans="2:2">
      <c r="B16088" s="18"/>
    </row>
    <row r="16089" spans="2:2">
      <c r="B16089" s="18"/>
    </row>
    <row r="16090" spans="2:2">
      <c r="B16090" s="18"/>
    </row>
    <row r="16091" spans="2:2">
      <c r="B16091" s="18"/>
    </row>
    <row r="16092" spans="2:2">
      <c r="B16092" s="18"/>
    </row>
    <row r="16093" spans="2:2">
      <c r="B16093" s="18"/>
    </row>
    <row r="16094" spans="2:2">
      <c r="B16094" s="18"/>
    </row>
    <row r="16095" spans="2:2">
      <c r="B16095" s="18"/>
    </row>
    <row r="16096" spans="2:2">
      <c r="B16096" s="18"/>
    </row>
    <row r="16097" spans="2:2">
      <c r="B16097" s="18"/>
    </row>
    <row r="16098" spans="2:2">
      <c r="B16098" s="18"/>
    </row>
    <row r="16099" spans="2:2">
      <c r="B16099" s="18"/>
    </row>
    <row r="16100" spans="2:2">
      <c r="B16100" s="18"/>
    </row>
    <row r="16101" spans="2:2">
      <c r="B16101" s="18"/>
    </row>
    <row r="16102" spans="2:2">
      <c r="B16102" s="18"/>
    </row>
    <row r="16103" spans="2:2">
      <c r="B16103" s="18"/>
    </row>
    <row r="16104" spans="2:2">
      <c r="B16104" s="18"/>
    </row>
    <row r="16105" spans="2:2">
      <c r="B16105" s="18"/>
    </row>
    <row r="16106" spans="2:2">
      <c r="B16106" s="18"/>
    </row>
    <row r="16107" spans="2:2">
      <c r="B16107" s="18"/>
    </row>
    <row r="16108" spans="2:2">
      <c r="B16108" s="18"/>
    </row>
    <row r="16109" spans="2:2">
      <c r="B16109" s="18"/>
    </row>
    <row r="16110" spans="2:2">
      <c r="B16110" s="18"/>
    </row>
    <row r="16111" spans="2:2">
      <c r="B16111" s="18"/>
    </row>
    <row r="16112" spans="2:2">
      <c r="B16112" s="18"/>
    </row>
    <row r="16113" spans="2:2">
      <c r="B16113" s="18"/>
    </row>
    <row r="16114" spans="2:2">
      <c r="B16114" s="18"/>
    </row>
    <row r="16115" spans="2:2">
      <c r="B16115" s="18"/>
    </row>
    <row r="16116" spans="2:2">
      <c r="B16116" s="18"/>
    </row>
    <row r="16117" spans="2:2">
      <c r="B16117" s="18"/>
    </row>
    <row r="16118" spans="2:2">
      <c r="B16118" s="18"/>
    </row>
    <row r="16119" spans="2:2">
      <c r="B16119" s="18"/>
    </row>
    <row r="16120" spans="2:2">
      <c r="B16120" s="18"/>
    </row>
    <row r="16121" spans="2:2">
      <c r="B16121" s="18"/>
    </row>
    <row r="16122" spans="2:2">
      <c r="B16122" s="18"/>
    </row>
    <row r="16123" spans="2:2">
      <c r="B16123" s="18"/>
    </row>
    <row r="16124" spans="2:2">
      <c r="B16124" s="18"/>
    </row>
    <row r="16125" spans="2:2">
      <c r="B16125" s="18"/>
    </row>
    <row r="16126" spans="2:2">
      <c r="B16126" s="18"/>
    </row>
    <row r="16127" spans="2:2">
      <c r="B16127" s="18"/>
    </row>
    <row r="16128" spans="2:2">
      <c r="B16128" s="18"/>
    </row>
    <row r="16129" spans="2:2">
      <c r="B16129" s="18"/>
    </row>
    <row r="16130" spans="2:2">
      <c r="B16130" s="18"/>
    </row>
    <row r="16131" spans="2:2">
      <c r="B16131" s="18"/>
    </row>
    <row r="16132" spans="2:2">
      <c r="B16132" s="18"/>
    </row>
    <row r="16133" spans="2:2">
      <c r="B16133" s="18"/>
    </row>
    <row r="16134" spans="2:2">
      <c r="B16134" s="18"/>
    </row>
    <row r="16135" spans="2:2">
      <c r="B16135" s="18"/>
    </row>
    <row r="16136" spans="2:2">
      <c r="B16136" s="18"/>
    </row>
    <row r="16137" spans="2:2">
      <c r="B16137" s="18"/>
    </row>
    <row r="16138" spans="2:2">
      <c r="B16138" s="18"/>
    </row>
    <row r="16139" spans="2:2">
      <c r="B16139" s="18"/>
    </row>
    <row r="16140" spans="2:2">
      <c r="B16140" s="18"/>
    </row>
    <row r="16141" spans="2:2">
      <c r="B16141" s="18"/>
    </row>
    <row r="16142" spans="2:2">
      <c r="B16142" s="18"/>
    </row>
    <row r="16143" spans="2:2">
      <c r="B16143" s="18"/>
    </row>
    <row r="16144" spans="2:2">
      <c r="B16144" s="18"/>
    </row>
    <row r="16145" spans="2:2">
      <c r="B16145" s="18"/>
    </row>
    <row r="16146" spans="2:2">
      <c r="B16146" s="18"/>
    </row>
    <row r="16147" spans="2:2">
      <c r="B16147" s="18"/>
    </row>
    <row r="16148" spans="2:2">
      <c r="B16148" s="18"/>
    </row>
    <row r="16149" spans="2:2">
      <c r="B16149" s="18"/>
    </row>
    <row r="16150" spans="2:2">
      <c r="B16150" s="18"/>
    </row>
    <row r="16151" spans="2:2">
      <c r="B16151" s="18"/>
    </row>
    <row r="16152" spans="2:2">
      <c r="B16152" s="18"/>
    </row>
    <row r="16153" spans="2:2">
      <c r="B16153" s="18"/>
    </row>
    <row r="16154" spans="2:2">
      <c r="B16154" s="18"/>
    </row>
    <row r="16155" spans="2:2">
      <c r="B16155" s="18"/>
    </row>
    <row r="16156" spans="2:2">
      <c r="B16156" s="18"/>
    </row>
    <row r="16157" spans="2:2">
      <c r="B16157" s="18"/>
    </row>
    <row r="16158" spans="2:2">
      <c r="B16158" s="18"/>
    </row>
    <row r="16159" spans="2:2">
      <c r="B16159" s="18"/>
    </row>
    <row r="16160" spans="2:2">
      <c r="B16160" s="18"/>
    </row>
    <row r="16161" spans="2:2">
      <c r="B16161" s="18"/>
    </row>
    <row r="16162" spans="2:2">
      <c r="B16162" s="18"/>
    </row>
    <row r="16163" spans="2:2">
      <c r="B16163" s="18"/>
    </row>
    <row r="16164" spans="2:2">
      <c r="B16164" s="18"/>
    </row>
    <row r="16165" spans="2:2">
      <c r="B16165" s="18"/>
    </row>
    <row r="16166" spans="2:2">
      <c r="B16166" s="18"/>
    </row>
    <row r="16167" spans="2:2">
      <c r="B16167" s="18"/>
    </row>
    <row r="16168" spans="2:2">
      <c r="B16168" s="18"/>
    </row>
    <row r="16169" spans="2:2">
      <c r="B16169" s="18"/>
    </row>
    <row r="16170" spans="2:2">
      <c r="B16170" s="18"/>
    </row>
    <row r="16171" spans="2:2">
      <c r="B16171" s="18"/>
    </row>
    <row r="16172" spans="2:2">
      <c r="B16172" s="18"/>
    </row>
    <row r="16173" spans="2:2">
      <c r="B16173" s="18"/>
    </row>
    <row r="16174" spans="2:2">
      <c r="B16174" s="18"/>
    </row>
    <row r="16175" spans="2:2">
      <c r="B16175" s="18"/>
    </row>
    <row r="16176" spans="2:2">
      <c r="B16176" s="18"/>
    </row>
    <row r="16177" spans="2:2">
      <c r="B16177" s="18"/>
    </row>
    <row r="16178" spans="2:2">
      <c r="B16178" s="18"/>
    </row>
    <row r="16179" spans="2:2">
      <c r="B16179" s="18"/>
    </row>
    <row r="16180" spans="2:2">
      <c r="B16180" s="18"/>
    </row>
    <row r="16181" spans="2:2">
      <c r="B16181" s="18"/>
    </row>
    <row r="16182" spans="2:2">
      <c r="B16182" s="18"/>
    </row>
    <row r="16183" spans="2:2">
      <c r="B16183" s="18"/>
    </row>
    <row r="16184" spans="2:2">
      <c r="B16184" s="18"/>
    </row>
    <row r="16185" spans="2:2">
      <c r="B16185" s="18"/>
    </row>
    <row r="16186" spans="2:2">
      <c r="B16186" s="18"/>
    </row>
    <row r="16187" spans="2:2">
      <c r="B16187" s="18"/>
    </row>
    <row r="16188" spans="2:2">
      <c r="B16188" s="18"/>
    </row>
    <row r="16189" spans="2:2">
      <c r="B16189" s="18"/>
    </row>
    <row r="16190" spans="2:2">
      <c r="B16190" s="18"/>
    </row>
    <row r="16191" spans="2:2">
      <c r="B16191" s="18"/>
    </row>
    <row r="16192" spans="2:2">
      <c r="B16192" s="18"/>
    </row>
    <row r="16193" spans="2:2">
      <c r="B16193" s="18"/>
    </row>
    <row r="16194" spans="2:2">
      <c r="B16194" s="18"/>
    </row>
    <row r="16195" spans="2:2">
      <c r="B16195" s="18"/>
    </row>
    <row r="16196" spans="2:2">
      <c r="B16196" s="18"/>
    </row>
    <row r="16197" spans="2:2">
      <c r="B16197" s="18"/>
    </row>
    <row r="16198" spans="2:2">
      <c r="B16198" s="18"/>
    </row>
    <row r="16199" spans="2:2">
      <c r="B16199" s="18"/>
    </row>
    <row r="16200" spans="2:2">
      <c r="B16200" s="18"/>
    </row>
    <row r="16201" spans="2:2">
      <c r="B16201" s="18"/>
    </row>
    <row r="16202" spans="2:2">
      <c r="B16202" s="18"/>
    </row>
    <row r="16203" spans="2:2">
      <c r="B16203" s="18"/>
    </row>
    <row r="16204" spans="2:2">
      <c r="B16204" s="18"/>
    </row>
    <row r="16205" spans="2:2">
      <c r="B16205" s="18"/>
    </row>
    <row r="16206" spans="2:2">
      <c r="B16206" s="18"/>
    </row>
    <row r="16207" spans="2:2">
      <c r="B16207" s="18"/>
    </row>
    <row r="16208" spans="2:2">
      <c r="B16208" s="18"/>
    </row>
    <row r="16209" spans="2:2">
      <c r="B16209" s="18"/>
    </row>
    <row r="16210" spans="2:2">
      <c r="B16210" s="18"/>
    </row>
    <row r="16211" spans="2:2">
      <c r="B16211" s="18"/>
    </row>
    <row r="16212" spans="2:2">
      <c r="B16212" s="18"/>
    </row>
    <row r="16213" spans="2:2">
      <c r="B16213" s="18"/>
    </row>
    <row r="16214" spans="2:2">
      <c r="B16214" s="18"/>
    </row>
    <row r="16215" spans="2:2">
      <c r="B16215" s="18"/>
    </row>
    <row r="16216" spans="2:2">
      <c r="B16216" s="18"/>
    </row>
    <row r="16217" spans="2:2">
      <c r="B16217" s="18"/>
    </row>
    <row r="16218" spans="2:2">
      <c r="B16218" s="18"/>
    </row>
    <row r="16219" spans="2:2">
      <c r="B16219" s="18"/>
    </row>
    <row r="16220" spans="2:2">
      <c r="B16220" s="18"/>
    </row>
    <row r="16221" spans="2:2">
      <c r="B16221" s="18"/>
    </row>
    <row r="16222" spans="2:2">
      <c r="B16222" s="18"/>
    </row>
    <row r="16223" spans="2:2">
      <c r="B16223" s="18"/>
    </row>
    <row r="16224" spans="2:2">
      <c r="B16224" s="18"/>
    </row>
    <row r="16225" spans="2:2">
      <c r="B16225" s="18"/>
    </row>
    <row r="16226" spans="2:2">
      <c r="B16226" s="18"/>
    </row>
    <row r="16227" spans="2:2">
      <c r="B16227" s="18"/>
    </row>
    <row r="16228" spans="2:2">
      <c r="B16228" s="18"/>
    </row>
    <row r="16229" spans="2:2">
      <c r="B16229" s="18"/>
    </row>
    <row r="16230" spans="2:2">
      <c r="B16230" s="18"/>
    </row>
    <row r="16231" spans="2:2">
      <c r="B16231" s="18"/>
    </row>
    <row r="16232" spans="2:2">
      <c r="B16232" s="18"/>
    </row>
    <row r="16233" spans="2:2">
      <c r="B16233" s="18"/>
    </row>
    <row r="16234" spans="2:2">
      <c r="B16234" s="18"/>
    </row>
    <row r="16235" spans="2:2">
      <c r="B16235" s="18"/>
    </row>
    <row r="16236" spans="2:2">
      <c r="B16236" s="18"/>
    </row>
    <row r="16237" spans="2:2">
      <c r="B16237" s="18"/>
    </row>
    <row r="16238" spans="2:2">
      <c r="B16238" s="18"/>
    </row>
    <row r="16239" spans="2:2">
      <c r="B16239" s="18"/>
    </row>
    <row r="16240" spans="2:2">
      <c r="B16240" s="18"/>
    </row>
    <row r="16241" spans="2:2">
      <c r="B16241" s="18"/>
    </row>
    <row r="16242" spans="2:2">
      <c r="B16242" s="18"/>
    </row>
    <row r="16243" spans="2:2">
      <c r="B16243" s="18"/>
    </row>
    <row r="16244" spans="2:2">
      <c r="B16244" s="18"/>
    </row>
    <row r="16245" spans="2:2">
      <c r="B16245" s="18"/>
    </row>
    <row r="16246" spans="2:2">
      <c r="B16246" s="18"/>
    </row>
    <row r="16247" spans="2:2">
      <c r="B16247" s="18"/>
    </row>
    <row r="16248" spans="2:2">
      <c r="B16248" s="18"/>
    </row>
    <row r="16249" spans="2:2">
      <c r="B16249" s="18"/>
    </row>
    <row r="16250" spans="2:2">
      <c r="B16250" s="18"/>
    </row>
    <row r="16251" spans="2:2">
      <c r="B16251" s="18"/>
    </row>
    <row r="16252" spans="2:2">
      <c r="B16252" s="18"/>
    </row>
    <row r="16253" spans="2:2">
      <c r="B16253" s="18"/>
    </row>
    <row r="16254" spans="2:2">
      <c r="B16254" s="18"/>
    </row>
    <row r="16255" spans="2:2">
      <c r="B16255" s="18"/>
    </row>
    <row r="16256" spans="2:2">
      <c r="B16256" s="18"/>
    </row>
    <row r="16257" spans="2:2">
      <c r="B16257" s="18"/>
    </row>
    <row r="16258" spans="2:2">
      <c r="B16258" s="18"/>
    </row>
    <row r="16259" spans="2:2">
      <c r="B16259" s="18"/>
    </row>
    <row r="16260" spans="2:2">
      <c r="B16260" s="18"/>
    </row>
    <row r="16261" spans="2:2">
      <c r="B16261" s="18"/>
    </row>
    <row r="16262" spans="2:2">
      <c r="B16262" s="18"/>
    </row>
    <row r="16263" spans="2:2">
      <c r="B16263" s="18"/>
    </row>
    <row r="16264" spans="2:2">
      <c r="B16264" s="18"/>
    </row>
    <row r="16265" spans="2:2">
      <c r="B16265" s="18"/>
    </row>
    <row r="16266" spans="2:2">
      <c r="B16266" s="18"/>
    </row>
    <row r="16267" spans="2:2">
      <c r="B16267" s="18"/>
    </row>
    <row r="16268" spans="2:2">
      <c r="B16268" s="18"/>
    </row>
    <row r="16269" spans="2:2">
      <c r="B16269" s="18"/>
    </row>
    <row r="16270" spans="2:2">
      <c r="B16270" s="18"/>
    </row>
    <row r="16271" spans="2:2">
      <c r="B16271" s="18"/>
    </row>
    <row r="16272" spans="2:2">
      <c r="B16272" s="18"/>
    </row>
    <row r="16273" spans="2:2">
      <c r="B16273" s="18"/>
    </row>
    <row r="16274" spans="2:2">
      <c r="B16274" s="18"/>
    </row>
    <row r="16275" spans="2:2">
      <c r="B16275" s="18"/>
    </row>
    <row r="16276" spans="2:2">
      <c r="B16276" s="18"/>
    </row>
    <row r="16277" spans="2:2">
      <c r="B16277" s="18"/>
    </row>
    <row r="16278" spans="2:2">
      <c r="B16278" s="18"/>
    </row>
    <row r="16279" spans="2:2">
      <c r="B16279" s="18"/>
    </row>
    <row r="16280" spans="2:2">
      <c r="B16280" s="18"/>
    </row>
    <row r="16281" spans="2:2">
      <c r="B16281" s="18"/>
    </row>
    <row r="16282" spans="2:2">
      <c r="B16282" s="18"/>
    </row>
    <row r="16283" spans="2:2">
      <c r="B16283" s="18"/>
    </row>
    <row r="16284" spans="2:2">
      <c r="B16284" s="18"/>
    </row>
    <row r="16285" spans="2:2">
      <c r="B16285" s="18"/>
    </row>
    <row r="16286" spans="2:2">
      <c r="B16286" s="18"/>
    </row>
    <row r="16287" spans="2:2">
      <c r="B16287" s="18"/>
    </row>
    <row r="16288" spans="2:2">
      <c r="B16288" s="18"/>
    </row>
    <row r="16289" spans="2:2">
      <c r="B16289" s="18"/>
    </row>
    <row r="16290" spans="2:2">
      <c r="B16290" s="18"/>
    </row>
    <row r="16291" spans="2:2">
      <c r="B16291" s="18"/>
    </row>
    <row r="16292" spans="2:2">
      <c r="B16292" s="18"/>
    </row>
    <row r="16293" spans="2:2">
      <c r="B16293" s="18"/>
    </row>
    <row r="16294" spans="2:2">
      <c r="B16294" s="18"/>
    </row>
    <row r="16295" spans="2:2">
      <c r="B16295" s="18"/>
    </row>
    <row r="16296" spans="2:2">
      <c r="B16296" s="18"/>
    </row>
    <row r="16297" spans="2:2">
      <c r="B16297" s="18"/>
    </row>
    <row r="16298" spans="2:2">
      <c r="B16298" s="18"/>
    </row>
    <row r="16299" spans="2:2">
      <c r="B16299" s="18"/>
    </row>
    <row r="16300" spans="2:2">
      <c r="B16300" s="18"/>
    </row>
    <row r="16301" spans="2:2">
      <c r="B16301" s="18"/>
    </row>
    <row r="16302" spans="2:2">
      <c r="B16302" s="18"/>
    </row>
    <row r="16303" spans="2:2">
      <c r="B16303" s="18"/>
    </row>
    <row r="16304" spans="2:2">
      <c r="B16304" s="18"/>
    </row>
    <row r="16305" spans="2:2">
      <c r="B16305" s="18"/>
    </row>
    <row r="16306" spans="2:2">
      <c r="B16306" s="18"/>
    </row>
    <row r="16307" spans="2:2">
      <c r="B16307" s="18"/>
    </row>
    <row r="16308" spans="2:2">
      <c r="B16308" s="18"/>
    </row>
    <row r="16309" spans="2:2">
      <c r="B16309" s="18"/>
    </row>
    <row r="16310" spans="2:2">
      <c r="B16310" s="18"/>
    </row>
    <row r="16311" spans="2:2">
      <c r="B16311" s="18"/>
    </row>
    <row r="16312" spans="2:2">
      <c r="B16312" s="18"/>
    </row>
    <row r="16313" spans="2:2">
      <c r="B16313" s="18"/>
    </row>
    <row r="16314" spans="2:2">
      <c r="B16314" s="18"/>
    </row>
    <row r="16315" spans="2:2">
      <c r="B16315" s="18"/>
    </row>
    <row r="16316" spans="2:2">
      <c r="B16316" s="18"/>
    </row>
    <row r="16317" spans="2:2">
      <c r="B16317" s="18"/>
    </row>
    <row r="16318" spans="2:2">
      <c r="B16318" s="18"/>
    </row>
    <row r="16319" spans="2:2">
      <c r="B16319" s="18"/>
    </row>
    <row r="16320" spans="2:2">
      <c r="B16320" s="18"/>
    </row>
    <row r="16321" spans="2:2">
      <c r="B16321" s="18"/>
    </row>
    <row r="16322" spans="2:2">
      <c r="B16322" s="18"/>
    </row>
    <row r="16323" spans="2:2">
      <c r="B16323" s="18"/>
    </row>
    <row r="16324" spans="2:2">
      <c r="B16324" s="18"/>
    </row>
    <row r="16325" spans="2:2">
      <c r="B16325" s="18"/>
    </row>
    <row r="16326" spans="2:2">
      <c r="B16326" s="18"/>
    </row>
    <row r="16327" spans="2:2">
      <c r="B16327" s="18"/>
    </row>
    <row r="16328" spans="2:2">
      <c r="B16328" s="18"/>
    </row>
    <row r="16329" spans="2:2">
      <c r="B16329" s="18"/>
    </row>
    <row r="16330" spans="2:2">
      <c r="B16330" s="18"/>
    </row>
    <row r="16331" spans="2:2">
      <c r="B16331" s="18"/>
    </row>
    <row r="16332" spans="2:2">
      <c r="B16332" s="18"/>
    </row>
    <row r="16333" spans="2:2">
      <c r="B16333" s="18"/>
    </row>
    <row r="16334" spans="2:2">
      <c r="B16334" s="18"/>
    </row>
    <row r="16335" spans="2:2">
      <c r="B16335" s="18"/>
    </row>
    <row r="16336" spans="2:2">
      <c r="B16336" s="18"/>
    </row>
    <row r="16337" spans="2:2">
      <c r="B16337" s="18"/>
    </row>
    <row r="16338" spans="2:2">
      <c r="B16338" s="18"/>
    </row>
    <row r="16339" spans="2:2">
      <c r="B16339" s="18"/>
    </row>
    <row r="16340" spans="2:2">
      <c r="B16340" s="18"/>
    </row>
    <row r="16341" spans="2:2">
      <c r="B16341" s="18"/>
    </row>
    <row r="16342" spans="2:2">
      <c r="B16342" s="18"/>
    </row>
    <row r="16343" spans="2:2">
      <c r="B16343" s="18"/>
    </row>
    <row r="16344" spans="2:2">
      <c r="B16344" s="18"/>
    </row>
    <row r="16345" spans="2:2">
      <c r="B16345" s="18"/>
    </row>
    <row r="16346" spans="2:2">
      <c r="B16346" s="18"/>
    </row>
    <row r="16347" spans="2:2">
      <c r="B16347" s="18"/>
    </row>
    <row r="16348" spans="2:2">
      <c r="B16348" s="18"/>
    </row>
    <row r="16349" spans="2:2">
      <c r="B16349" s="18"/>
    </row>
    <row r="16350" spans="2:2">
      <c r="B16350" s="18"/>
    </row>
    <row r="16351" spans="2:2">
      <c r="B16351" s="18"/>
    </row>
    <row r="16352" spans="2:2">
      <c r="B16352" s="18"/>
    </row>
    <row r="16353" spans="2:2">
      <c r="B16353" s="18"/>
    </row>
    <row r="16354" spans="2:2">
      <c r="B16354" s="18"/>
    </row>
    <row r="16355" spans="2:2">
      <c r="B16355" s="18"/>
    </row>
    <row r="16356" spans="2:2">
      <c r="B16356" s="18"/>
    </row>
    <row r="16357" spans="2:2">
      <c r="B16357" s="18"/>
    </row>
    <row r="16358" spans="2:2">
      <c r="B16358" s="18"/>
    </row>
    <row r="16359" spans="2:2">
      <c r="B16359" s="18"/>
    </row>
    <row r="16360" spans="2:2">
      <c r="B16360" s="18"/>
    </row>
    <row r="16361" spans="2:2">
      <c r="B16361" s="18"/>
    </row>
    <row r="16362" spans="2:2">
      <c r="B16362" s="18"/>
    </row>
    <row r="16363" spans="2:2">
      <c r="B16363" s="18"/>
    </row>
    <row r="16364" spans="2:2">
      <c r="B16364" s="18"/>
    </row>
    <row r="16365" spans="2:2">
      <c r="B16365" s="18"/>
    </row>
    <row r="16366" spans="2:2">
      <c r="B16366" s="18"/>
    </row>
    <row r="16367" spans="2:2">
      <c r="B16367" s="18"/>
    </row>
    <row r="16368" spans="2:2">
      <c r="B16368" s="18"/>
    </row>
    <row r="16369" spans="2:2">
      <c r="B16369" s="18"/>
    </row>
    <row r="16370" spans="2:2">
      <c r="B16370" s="18"/>
    </row>
    <row r="16371" spans="2:2">
      <c r="B16371" s="18"/>
    </row>
    <row r="16372" spans="2:2">
      <c r="B16372" s="18"/>
    </row>
    <row r="16373" spans="2:2">
      <c r="B16373" s="18"/>
    </row>
    <row r="16374" spans="2:2">
      <c r="B16374" s="18"/>
    </row>
    <row r="16375" spans="2:2">
      <c r="B16375" s="18"/>
    </row>
    <row r="16376" spans="2:2">
      <c r="B16376" s="18"/>
    </row>
    <row r="16377" spans="2:2">
      <c r="B16377" s="18"/>
    </row>
    <row r="16378" spans="2:2">
      <c r="B16378" s="18"/>
    </row>
    <row r="16379" spans="2:2">
      <c r="B16379" s="18"/>
    </row>
    <row r="16380" spans="2:2">
      <c r="B16380" s="18"/>
    </row>
    <row r="16381" spans="2:2">
      <c r="B16381" s="18"/>
    </row>
    <row r="16382" spans="2:2">
      <c r="B16382" s="18"/>
    </row>
    <row r="16383" spans="2:2">
      <c r="B16383" s="18"/>
    </row>
    <row r="16384" spans="2:2">
      <c r="B16384" s="18"/>
    </row>
    <row r="16385" spans="2:2">
      <c r="B16385" s="18"/>
    </row>
    <row r="16386" spans="2:2">
      <c r="B16386" s="18"/>
    </row>
    <row r="16387" spans="2:2">
      <c r="B16387" s="18"/>
    </row>
    <row r="16388" spans="2:2">
      <c r="B16388" s="18"/>
    </row>
    <row r="16389" spans="2:2">
      <c r="B16389" s="18"/>
    </row>
    <row r="16390" spans="2:2">
      <c r="B16390" s="18"/>
    </row>
    <row r="16391" spans="2:2">
      <c r="B16391" s="18"/>
    </row>
    <row r="16392" spans="2:2">
      <c r="B16392" s="18"/>
    </row>
    <row r="16393" spans="2:2">
      <c r="B16393" s="18"/>
    </row>
    <row r="16394" spans="2:2">
      <c r="B16394" s="18"/>
    </row>
    <row r="16395" spans="2:2">
      <c r="B16395" s="18"/>
    </row>
    <row r="16396" spans="2:2">
      <c r="B16396" s="18"/>
    </row>
    <row r="16397" spans="2:2">
      <c r="B16397" s="18"/>
    </row>
    <row r="16398" spans="2:2">
      <c r="B16398" s="18"/>
    </row>
    <row r="16399" spans="2:2">
      <c r="B16399" s="18"/>
    </row>
    <row r="16400" spans="2:2">
      <c r="B16400" s="18"/>
    </row>
  </sheetData>
  <conditionalFormatting sqref="C23:F29">
    <cfRule type="colorScale" priority="10">
      <colorScale>
        <cfvo type="min"/>
        <cfvo type="max"/>
        <color rgb="FFFEED8B"/>
        <color rgb="FFFD6225"/>
      </colorScale>
    </cfRule>
  </conditionalFormatting>
  <conditionalFormatting sqref="Q23:S27">
    <cfRule type="colorScale" priority="7">
      <colorScale>
        <cfvo type="min"/>
        <cfvo type="max"/>
        <color rgb="FFFDEB79"/>
        <color rgb="FFF94B1D"/>
      </colorScale>
    </cfRule>
  </conditionalFormatting>
  <conditionalFormatting sqref="C42:L47">
    <cfRule type="colorScale" priority="5">
      <colorScale>
        <cfvo type="min"/>
        <cfvo type="percentile" val="50"/>
        <cfvo type="max"/>
        <color rgb="FFFCE967"/>
        <color rgb="FFF43217"/>
        <color rgb="FF7D10EE"/>
      </colorScale>
    </cfRule>
  </conditionalFormatting>
  <conditionalFormatting sqref="K23:M29">
    <cfRule type="colorScale" priority="11">
      <colorScale>
        <cfvo type="min"/>
        <cfvo type="max"/>
        <color rgb="FFFEED8B"/>
        <color rgb="FFFD6225"/>
      </colorScale>
    </cfRule>
  </conditionalFormatting>
  <conditionalFormatting sqref="F85:N119">
    <cfRule type="colorScale" priority="2">
      <colorScale>
        <cfvo type="min"/>
        <cfvo type="percentile" val="50"/>
        <cfvo type="max"/>
        <color rgb="FFFCE967"/>
        <color rgb="FFF43217"/>
        <color rgb="FF7D10EE"/>
      </colorScale>
    </cfRule>
  </conditionalFormatting>
  <pageMargins left="0.75" right="0.75" top="1" bottom="1" header="0.5" footer="0.5"/>
  <pageSetup orientation="portrait" horizontalDpi="4294967292" verticalDpi="4294967292"/>
  <drawing r:id="rId1"/>
  <legacyDrawing r:id="rId2"/>
  <tableParts count="6">
    <tablePart r:id="rId3"/>
    <tablePart r:id="rId4"/>
    <tablePart r:id="rId5"/>
    <tablePart r:id="rId6"/>
    <tablePart r:id="rId7"/>
    <tablePart r:id="rId8"/>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G1000"/>
  <sheetViews>
    <sheetView workbookViewId="0">
      <pane xSplit="1" ySplit="1" topLeftCell="AN107" activePane="bottomRight" state="frozen"/>
      <selection pane="topRight" activeCell="B1" sqref="B1"/>
      <selection pane="bottomLeft" activeCell="A2" sqref="A2"/>
      <selection pane="bottomRight" activeCell="AU128" sqref="AU128:AW144"/>
    </sheetView>
  </sheetViews>
  <sheetFormatPr baseColWidth="10" defaultColWidth="8.83203125" defaultRowHeight="15" x14ac:dyDescent="0"/>
  <cols>
    <col min="1" max="1" width="26.1640625" style="1" bestFit="1" customWidth="1"/>
    <col min="2" max="2" width="24.33203125" style="1" bestFit="1" customWidth="1"/>
    <col min="3" max="3" width="15.6640625" style="1" bestFit="1" customWidth="1"/>
    <col min="4" max="4" width="13.5" style="1" customWidth="1"/>
    <col min="5" max="5" width="6.83203125" style="3" customWidth="1"/>
    <col min="6" max="6" width="7.6640625" style="1" customWidth="1"/>
    <col min="7" max="7" width="6.83203125" style="1" customWidth="1"/>
    <col min="8" max="8" width="8.33203125" style="1" customWidth="1"/>
    <col min="9" max="9" width="7.5" style="1" customWidth="1"/>
    <col min="10" max="10" width="8.1640625" style="1" customWidth="1"/>
    <col min="11" max="11" width="14.5" style="1" customWidth="1"/>
    <col min="12" max="12" width="11.1640625" style="3" customWidth="1"/>
    <col min="13" max="13" width="13.83203125" style="1" customWidth="1"/>
    <col min="14" max="14" width="9.83203125" style="1" customWidth="1"/>
    <col min="15" max="15" width="9.83203125" style="28" customWidth="1"/>
    <col min="16" max="16" width="9.83203125" style="1" customWidth="1"/>
    <col min="17" max="17" width="9.83203125" style="28" customWidth="1"/>
    <col min="18" max="18" width="9.83203125" style="1" customWidth="1"/>
    <col min="19" max="19" width="9.83203125" style="28" customWidth="1"/>
    <col min="20" max="22" width="9.83203125" style="1" customWidth="1"/>
    <col min="23" max="23" width="5" style="3" bestFit="1" customWidth="1"/>
    <col min="24" max="27" width="9.83203125" style="1" customWidth="1"/>
    <col min="28" max="29" width="12.83203125" style="1" customWidth="1"/>
    <col min="30" max="31" width="16.1640625" style="1" customWidth="1"/>
    <col min="32" max="32" width="70.1640625" style="14" customWidth="1"/>
    <col min="33" max="33" width="14.1640625" style="1" customWidth="1"/>
    <col min="34" max="34" width="21.5" style="1" customWidth="1"/>
    <col min="35" max="35" width="3.33203125" style="27" customWidth="1"/>
    <col min="36" max="36" width="11.1640625" style="1" bestFit="1" customWidth="1"/>
    <col min="37" max="37" width="11.1640625" style="1" customWidth="1"/>
    <col min="38" max="38" width="15.5" style="1" bestFit="1" customWidth="1"/>
    <col min="39" max="39" width="9.33203125" style="1" bestFit="1" customWidth="1"/>
    <col min="40" max="40" width="9.33203125" style="1" customWidth="1"/>
    <col min="41" max="41" width="22" style="3" customWidth="1"/>
    <col min="42" max="42" width="4.33203125" style="5" customWidth="1"/>
    <col min="43" max="43" width="37.83203125" style="3" bestFit="1" customWidth="1"/>
    <col min="44" max="44" width="47" style="3" bestFit="1" customWidth="1"/>
    <col min="45" max="45" width="11" style="1" customWidth="1"/>
    <col min="46" max="46" width="8.83203125" style="1"/>
    <col min="47" max="47" width="16.6640625" style="1" bestFit="1" customWidth="1"/>
    <col min="48" max="48" width="10.83203125" style="1" bestFit="1" customWidth="1"/>
    <col min="49" max="51" width="8.83203125" style="1"/>
    <col min="52" max="52" width="9.33203125" style="1" bestFit="1" customWidth="1"/>
    <col min="53" max="53" width="24.6640625" style="1" bestFit="1" customWidth="1"/>
    <col min="54" max="16384" width="8.83203125" style="1"/>
  </cols>
  <sheetData>
    <row r="1" spans="1:59" s="18" customFormat="1" ht="45">
      <c r="A1" s="45" t="s">
        <v>0</v>
      </c>
      <c r="B1" s="32" t="s">
        <v>1</v>
      </c>
      <c r="C1" s="32" t="s">
        <v>460</v>
      </c>
      <c r="D1" s="32" t="s">
        <v>29</v>
      </c>
      <c r="E1" s="32" t="s">
        <v>298</v>
      </c>
      <c r="F1" s="45" t="s">
        <v>3</v>
      </c>
      <c r="G1" s="46" t="s">
        <v>28</v>
      </c>
      <c r="H1" s="46" t="s">
        <v>1082</v>
      </c>
      <c r="I1" s="32" t="s">
        <v>27</v>
      </c>
      <c r="J1" s="32" t="s">
        <v>2</v>
      </c>
      <c r="K1" s="32" t="s">
        <v>4</v>
      </c>
      <c r="L1" s="19" t="s">
        <v>823</v>
      </c>
      <c r="M1" s="32" t="s">
        <v>5</v>
      </c>
      <c r="N1" s="46" t="s">
        <v>34</v>
      </c>
      <c r="O1" s="53" t="s">
        <v>35</v>
      </c>
      <c r="P1" s="46" t="s">
        <v>36</v>
      </c>
      <c r="Q1" s="53" t="s">
        <v>37</v>
      </c>
      <c r="R1" s="46" t="s">
        <v>38</v>
      </c>
      <c r="S1" s="53" t="s">
        <v>39</v>
      </c>
      <c r="T1" s="46" t="s">
        <v>46</v>
      </c>
      <c r="U1" s="46" t="s">
        <v>47</v>
      </c>
      <c r="V1" s="45" t="s">
        <v>48</v>
      </c>
      <c r="W1" s="2" t="s">
        <v>55</v>
      </c>
      <c r="X1" s="46" t="s">
        <v>40</v>
      </c>
      <c r="Y1" s="46" t="s">
        <v>41</v>
      </c>
      <c r="Z1" s="46" t="s">
        <v>42</v>
      </c>
      <c r="AA1" s="46" t="s">
        <v>43</v>
      </c>
      <c r="AB1" s="45" t="s">
        <v>44</v>
      </c>
      <c r="AC1" s="45" t="s">
        <v>45</v>
      </c>
      <c r="AD1" s="46" t="s">
        <v>67</v>
      </c>
      <c r="AE1" s="46" t="s">
        <v>68</v>
      </c>
      <c r="AF1" s="105" t="s">
        <v>146</v>
      </c>
      <c r="AG1" s="46" t="s">
        <v>6</v>
      </c>
      <c r="AH1" s="46" t="s">
        <v>73</v>
      </c>
      <c r="AI1" s="47">
        <v>1</v>
      </c>
      <c r="AJ1" s="48" t="s">
        <v>297</v>
      </c>
      <c r="AK1" s="48" t="s">
        <v>441</v>
      </c>
      <c r="AL1" s="18" t="s">
        <v>822</v>
      </c>
      <c r="AM1" s="18" t="s">
        <v>397</v>
      </c>
      <c r="AO1" s="19" t="s">
        <v>84</v>
      </c>
      <c r="AP1" s="114"/>
      <c r="AQ1" s="19" t="s">
        <v>825</v>
      </c>
      <c r="AR1" s="19" t="s">
        <v>826</v>
      </c>
      <c r="AZ1" s="18" t="s">
        <v>1163</v>
      </c>
      <c r="BE1" s="208" t="s">
        <v>830</v>
      </c>
      <c r="BF1" s="208" t="s">
        <v>141</v>
      </c>
      <c r="BG1" s="208" t="s">
        <v>831</v>
      </c>
    </row>
    <row r="2" spans="1:59" ht="16">
      <c r="A2" s="1" t="str">
        <f t="shared" ref="A2:A33" si="0">CONCATENATE("r", G2, "_", J2, "_", D2, "_e", I2)</f>
        <v>r1_Dark_Blade_e1</v>
      </c>
      <c r="B2" s="3" t="s">
        <v>790</v>
      </c>
      <c r="C2" s="1" t="s">
        <v>169</v>
      </c>
      <c r="D2" s="1" t="s">
        <v>78</v>
      </c>
      <c r="E2" s="5">
        <v>1</v>
      </c>
      <c r="F2" s="1">
        <f t="shared" ref="F2:F65" si="1">G2+I2-1</f>
        <v>1</v>
      </c>
      <c r="G2" s="1">
        <f>INDEX(Family[BaseRarity],MATCH(Heroes!$C2,Family[Family],0))</f>
        <v>1</v>
      </c>
      <c r="H2" s="1">
        <f>INDEX(Family[MaxRarity],MATCH(Heroes!$C2,Family[Family],0))</f>
        <v>4</v>
      </c>
      <c r="I2" s="1">
        <v>1</v>
      </c>
      <c r="J2" s="1" t="s">
        <v>26</v>
      </c>
      <c r="K2" s="1" t="str">
        <f>CONCATENATE(L2,",",VLOOKUP($AO2,'Hero Types'!$B$10:$D$16,2,FALSE))</f>
        <v>4,10</v>
      </c>
      <c r="L2" s="3">
        <v>4</v>
      </c>
      <c r="M2" s="1" t="str">
        <f t="shared" ref="M2:M33" si="2">CONCATENATE(AQ2,", ",AR2)</f>
        <v>Act_r1_Dark_Slice, Ldr_r1_Dark_Blade_Moon Mother's Thanks</v>
      </c>
      <c r="N2" s="29">
        <f>ROUND(INDEX(hPower[Base Pow Min],MATCH($F2,hPower[id],0))*INDEX(hType[Atk],MATCH($L2,hType[Id],0))+9*AM2,0)</f>
        <v>52</v>
      </c>
      <c r="O2" s="28">
        <f>INDEX(hPower[Pow Grow per Lv],MATCH($F2,hPower[id],0))*INDEX(hType[Atk],MATCH($L2,hType[Id],0))</f>
        <v>11.666666666666668</v>
      </c>
      <c r="P2" s="29">
        <f>ROUND(INDEX(hPower[Base Pow Min],MATCH($F2,hPower[id],0))*INDEX(hType[Hp],MATCH($L2,hType[Id],0))+15*AM2,0)</f>
        <v>37</v>
      </c>
      <c r="Q2" s="28">
        <f>INDEX(hPower[Pow Grow per Lv],MATCH($F2,hPower[id],0))*INDEX(hType[Hp],MATCH($L2,hType[Id],0))</f>
        <v>7.7777777777777786</v>
      </c>
      <c r="R2" s="29">
        <f>ROUND(INDEX(hPower[Base Pow Min],MATCH($F2,hPower[id],0))*INDEX(hType[Rec],MATCH($L2,hType[Id],0))+3*AM2,0)</f>
        <v>7</v>
      </c>
      <c r="S2" s="28">
        <f>INDEX(hPower[Pow Grow per Lv],MATCH($F2,hPower[id],0))*INDEX(hType[Rec],MATCH($L2,hType[Id],0))</f>
        <v>1.5555555555555554</v>
      </c>
      <c r="T2" s="1">
        <f>INDEX(hPower[Team Cost],MATCH($F2,hPower[id],0))</f>
        <v>2</v>
      </c>
      <c r="U2" s="1">
        <v>0</v>
      </c>
      <c r="V2" s="1" t="str">
        <f t="shared" ref="V2:V33" si="3">AK2&amp;W2</f>
        <v>1MM10</v>
      </c>
      <c r="W2" s="3">
        <f>INDEX(hPower[Max Lv Min],MATCH(Heroes!F2,hPower[id],0))</f>
        <v>10</v>
      </c>
      <c r="X2" s="1">
        <f>INDEX(Econ[Sell Base],MATCH(Heroes!$F2,Econ[id],0))</f>
        <v>100</v>
      </c>
      <c r="Y2" s="1">
        <f>INDEX(Econ[Sell Growth],MATCH(Heroes!$F2,Econ[id],0))</f>
        <v>100</v>
      </c>
      <c r="Z2" s="1">
        <f>INDEX(Econ[Feed XP Base],MATCH(Heroes!$F2,Econ[id],0))</f>
        <v>100</v>
      </c>
      <c r="AA2" s="1">
        <f>INDEX(Econ[Feed XP Grow],MATCH(Heroes!$F2,Econ[id],0))</f>
        <v>100</v>
      </c>
      <c r="AB2" s="1">
        <f t="shared" ref="AB2:AB33" si="4">ROUND(Z2*1.5,0)</f>
        <v>150</v>
      </c>
      <c r="AC2" s="1">
        <f t="shared" ref="AC2:AC33" si="5">ROUND(AA2*1.5,0)</f>
        <v>150</v>
      </c>
      <c r="AD2" s="92" t="str">
        <f t="shared" ref="AD2:AD33" si="6">VLOOKUP(W2,$AU$4:$AV$9,2)</f>
        <v>15-max-evo</v>
      </c>
      <c r="AE2" s="1" t="s">
        <v>69</v>
      </c>
      <c r="AF2" s="1" t="s">
        <v>1686</v>
      </c>
      <c r="AG2" s="1" t="s">
        <v>7</v>
      </c>
      <c r="AH2" s="1" t="s">
        <v>74</v>
      </c>
      <c r="AK2" s="1" t="s">
        <v>431</v>
      </c>
      <c r="AL2" s="1" t="s">
        <v>57</v>
      </c>
      <c r="AM2" s="1">
        <v>0.21231290100959299</v>
      </c>
      <c r="AO2" s="3" t="s">
        <v>93</v>
      </c>
      <c r="AQ2" s="3" t="str">
        <f>VLOOKUP(A2,'_REF Skills'!$A$1:$B$400,2,FALSE)</f>
        <v>Act_r1_Dark_Slice</v>
      </c>
      <c r="AR2" s="3" t="str">
        <f>VLOOKUP(A2,'_REF Skills'!$D$1:$E$400,2,FALSE)</f>
        <v>Ldr_r1_Dark_Blade_Moon Mother's Thanks</v>
      </c>
      <c r="AU2" s="106" t="s">
        <v>815</v>
      </c>
      <c r="AV2" s="107"/>
      <c r="BE2"/>
      <c r="BF2" s="12"/>
      <c r="BG2"/>
    </row>
    <row r="3" spans="1:59" ht="16">
      <c r="A3" s="1" t="str">
        <f t="shared" si="0"/>
        <v>r1_Dark_Blade_e2</v>
      </c>
      <c r="B3" s="3" t="s">
        <v>791</v>
      </c>
      <c r="C3" s="1" t="s">
        <v>169</v>
      </c>
      <c r="D3" s="1" t="s">
        <v>78</v>
      </c>
      <c r="E3" s="5">
        <v>2</v>
      </c>
      <c r="F3" s="1">
        <f t="shared" si="1"/>
        <v>2</v>
      </c>
      <c r="G3" s="1">
        <f>INDEX(Family[BaseRarity],MATCH(Heroes!$C3,Family[Family],0))</f>
        <v>1</v>
      </c>
      <c r="H3" s="1">
        <f>INDEX(Family[MaxRarity],MATCH(Heroes!$C3,Family[Family],0))</f>
        <v>4</v>
      </c>
      <c r="I3" s="1">
        <v>2</v>
      </c>
      <c r="J3" s="1" t="s">
        <v>26</v>
      </c>
      <c r="K3" s="1" t="str">
        <f>CONCATENATE(L3,",",VLOOKUP($AO3,'Hero Types'!$B$10:$D$16,2,FALSE))</f>
        <v>4,10</v>
      </c>
      <c r="L3" s="3">
        <v>4</v>
      </c>
      <c r="M3" s="1" t="str">
        <f t="shared" si="2"/>
        <v>Act_r2_Dark_Expert Slice, Ldr_r2_Dark_Blade_Moon Mother's Favor</v>
      </c>
      <c r="N3" s="29">
        <f>ROUND(INDEX(hPower[Base Pow Min],MATCH($F3,hPower[id],0))*INDEX(hType[Atk],MATCH($L3,hType[Id],0))+9*AM3,0)</f>
        <v>108</v>
      </c>
      <c r="O3" s="28">
        <f>INDEX(hPower[Pow Grow per Lv],MATCH($F3,hPower[id],0))*INDEX(hType[Atk],MATCH($L3,hType[Id],0))</f>
        <v>11.666666666666668</v>
      </c>
      <c r="P3" s="29">
        <f>ROUND(INDEX(hPower[Base Pow Min],MATCH($F3,hPower[id],0))*INDEX(hType[Hp],MATCH($L3,hType[Id],0))+15*AM3,0)</f>
        <v>80</v>
      </c>
      <c r="Q3" s="28">
        <f>INDEX(hPower[Pow Grow per Lv],MATCH($F3,hPower[id],0))*INDEX(hType[Hp],MATCH($L3,hType[Id],0))</f>
        <v>7.7777777777777786</v>
      </c>
      <c r="R3" s="29">
        <f>ROUND(INDEX(hPower[Base Pow Min],MATCH($F3,hPower[id],0))*INDEX(hType[Rec],MATCH($L3,hType[Id],0))+3*AM3,0)</f>
        <v>16</v>
      </c>
      <c r="S3" s="28">
        <f>INDEX(hPower[Pow Grow per Lv],MATCH($F3,hPower[id],0))*INDEX(hType[Rec],MATCH($L3,hType[Id],0))</f>
        <v>1.5555555555555554</v>
      </c>
      <c r="T3" s="1">
        <f>INDEX(hPower[Team Cost],MATCH($F3,hPower[id],0))</f>
        <v>4</v>
      </c>
      <c r="U3" s="1">
        <v>0</v>
      </c>
      <c r="V3" s="1" t="str">
        <f t="shared" si="3"/>
        <v>1MM15</v>
      </c>
      <c r="W3" s="3">
        <f>INDEX(hPower[Max Lv Min],MATCH(Heroes!F3,hPower[id],0))</f>
        <v>15</v>
      </c>
      <c r="X3" s="1">
        <f>INDEX(Econ[Sell Base],MATCH(Heroes!$F3,Econ[id],0))</f>
        <v>200</v>
      </c>
      <c r="Y3" s="1">
        <f>INDEX(Econ[Sell Growth],MATCH(Heroes!$F3,Econ[id],0))</f>
        <v>200</v>
      </c>
      <c r="Z3" s="1">
        <f>INDEX(Econ[Feed XP Base],MATCH(Heroes!$F3,Econ[id],0))</f>
        <v>200</v>
      </c>
      <c r="AA3" s="1">
        <f>INDEX(Econ[Feed XP Grow],MATCH(Heroes!$F3,Econ[id],0))</f>
        <v>200</v>
      </c>
      <c r="AB3" s="1">
        <f t="shared" si="4"/>
        <v>300</v>
      </c>
      <c r="AC3" s="1">
        <f t="shared" si="5"/>
        <v>300</v>
      </c>
      <c r="AD3" s="92" t="str">
        <f t="shared" si="6"/>
        <v>25-max-evo</v>
      </c>
      <c r="AE3" s="1" t="s">
        <v>69</v>
      </c>
      <c r="AF3" s="1" t="s">
        <v>1687</v>
      </c>
      <c r="AG3" s="1" t="s">
        <v>7</v>
      </c>
      <c r="AH3" s="1" t="s">
        <v>74</v>
      </c>
      <c r="AK3" s="1" t="s">
        <v>431</v>
      </c>
      <c r="AL3" s="1" t="s">
        <v>64</v>
      </c>
      <c r="AM3" s="1">
        <v>0.9058004689629392</v>
      </c>
      <c r="AO3" s="3" t="s">
        <v>93</v>
      </c>
      <c r="AQ3" s="3" t="str">
        <f>VLOOKUP(A3,'_REF Skills'!$A$1:$B$400,2,FALSE)</f>
        <v>Act_r2_Dark_Expert Slice</v>
      </c>
      <c r="AR3" s="3" t="str">
        <f>VLOOKUP(A3,'_REF Skills'!$D$1:$E$400,2,FALSE)</f>
        <v>Ldr_r2_Dark_Blade_Moon Mother's Favor</v>
      </c>
      <c r="AU3" s="108" t="s">
        <v>817</v>
      </c>
      <c r="AV3" s="109" t="s">
        <v>816</v>
      </c>
      <c r="BE3"/>
      <c r="BF3" s="12"/>
      <c r="BG3"/>
    </row>
    <row r="4" spans="1:59" ht="16">
      <c r="A4" s="1" t="str">
        <f t="shared" si="0"/>
        <v>r1_Dark_Blade_e3</v>
      </c>
      <c r="B4" s="3" t="s">
        <v>792</v>
      </c>
      <c r="C4" s="1" t="s">
        <v>169</v>
      </c>
      <c r="D4" s="1" t="s">
        <v>78</v>
      </c>
      <c r="E4" s="5">
        <v>3</v>
      </c>
      <c r="F4" s="1">
        <f t="shared" si="1"/>
        <v>3</v>
      </c>
      <c r="G4" s="1">
        <f>INDEX(Family[BaseRarity],MATCH(Heroes!$C4,Family[Family],0))</f>
        <v>1</v>
      </c>
      <c r="H4" s="1">
        <f>INDEX(Family[MaxRarity],MATCH(Heroes!$C4,Family[Family],0))</f>
        <v>4</v>
      </c>
      <c r="I4" s="1">
        <v>3</v>
      </c>
      <c r="J4" s="1" t="s">
        <v>26</v>
      </c>
      <c r="K4" s="1" t="str">
        <f>CONCATENATE(L4,",",VLOOKUP($AO4,'Hero Types'!$B$10:$D$16,2,FALSE))</f>
        <v>4,10</v>
      </c>
      <c r="L4" s="3">
        <v>4</v>
      </c>
      <c r="M4" s="1" t="str">
        <f t="shared" si="2"/>
        <v>Act_r3_Dark_Whirling Slash, Ldr_r3_Dark_Blade_Moon Mother's Grace</v>
      </c>
      <c r="N4" s="29">
        <f>ROUND(INDEX(hPower[Base Pow Min],MATCH($F4,hPower[id],0))*INDEX(hType[Atk],MATCH($L4,hType[Id],0))+9*AM4,0)</f>
        <v>172</v>
      </c>
      <c r="O4" s="28">
        <f>INDEX(hPower[Pow Grow per Lv],MATCH($F4,hPower[id],0))*INDEX(hType[Atk],MATCH($L4,hType[Id],0))</f>
        <v>11.666666666666668</v>
      </c>
      <c r="P4" s="29">
        <f>ROUND(INDEX(hPower[Base Pow Min],MATCH($F4,hPower[id],0))*INDEX(hType[Hp],MATCH($L4,hType[Id],0))+15*AM4,0)</f>
        <v>120</v>
      </c>
      <c r="Q4" s="28">
        <f>INDEX(hPower[Pow Grow per Lv],MATCH($F4,hPower[id],0))*INDEX(hType[Hp],MATCH($L4,hType[Id],0))</f>
        <v>7.7777777777777786</v>
      </c>
      <c r="R4" s="29">
        <f>ROUND(INDEX(hPower[Base Pow Min],MATCH($F4,hPower[id],0))*INDEX(hType[Rec],MATCH($L4,hType[Id],0))+3*AM4,0)</f>
        <v>24</v>
      </c>
      <c r="S4" s="28">
        <f>INDEX(hPower[Pow Grow per Lv],MATCH($F4,hPower[id],0))*INDEX(hType[Rec],MATCH($L4,hType[Id],0))</f>
        <v>1.5555555555555554</v>
      </c>
      <c r="T4" s="1">
        <f>INDEX(hPower[Team Cost],MATCH($F4,hPower[id],0))</f>
        <v>6</v>
      </c>
      <c r="U4" s="1">
        <v>0</v>
      </c>
      <c r="V4" s="1" t="str">
        <f t="shared" si="3"/>
        <v>1MM25</v>
      </c>
      <c r="W4" s="3">
        <f>INDEX(hPower[Max Lv Min],MATCH(Heroes!F4,hPower[id],0))</f>
        <v>25</v>
      </c>
      <c r="X4" s="1">
        <f>INDEX(Econ[Sell Base],MATCH(Heroes!$F4,Econ[id],0))</f>
        <v>300</v>
      </c>
      <c r="Y4" s="1">
        <f>INDEX(Econ[Sell Growth],MATCH(Heroes!$F4,Econ[id],0))</f>
        <v>300</v>
      </c>
      <c r="Z4" s="1">
        <f>INDEX(Econ[Feed XP Base],MATCH(Heroes!$F4,Econ[id],0))</f>
        <v>300</v>
      </c>
      <c r="AA4" s="1">
        <f>INDEX(Econ[Feed XP Grow],MATCH(Heroes!$F4,Econ[id],0))</f>
        <v>300</v>
      </c>
      <c r="AB4" s="1">
        <f t="shared" si="4"/>
        <v>450</v>
      </c>
      <c r="AC4" s="1">
        <f t="shared" si="5"/>
        <v>450</v>
      </c>
      <c r="AD4" s="92" t="str">
        <f t="shared" si="6"/>
        <v>35-max-evo</v>
      </c>
      <c r="AE4" s="1" t="s">
        <v>69</v>
      </c>
      <c r="AF4" s="1" t="s">
        <v>1688</v>
      </c>
      <c r="AG4" s="1" t="s">
        <v>7</v>
      </c>
      <c r="AH4" s="1" t="s">
        <v>74</v>
      </c>
      <c r="AK4" s="1" t="s">
        <v>431</v>
      </c>
      <c r="AL4" s="1" t="s">
        <v>65</v>
      </c>
      <c r="AM4" s="1">
        <v>0.62305273096577052</v>
      </c>
      <c r="AO4" s="3" t="s">
        <v>93</v>
      </c>
      <c r="AQ4" s="3" t="str">
        <f>VLOOKUP(A4,'_REF Skills'!$A$1:$B$400,2,FALSE)</f>
        <v>Act_r3_Dark_Whirling Slash</v>
      </c>
      <c r="AR4" s="3" t="str">
        <f>VLOOKUP(A4,'_REF Skills'!$D$1:$E$400,2,FALSE)</f>
        <v>Ldr_r3_Dark_Blade_Moon Mother's Grace</v>
      </c>
      <c r="AU4" s="110">
        <v>10</v>
      </c>
      <c r="AV4" s="111" t="s">
        <v>810</v>
      </c>
      <c r="BE4"/>
      <c r="BF4" s="12"/>
      <c r="BG4"/>
    </row>
    <row r="5" spans="1:59" ht="16">
      <c r="A5" s="1" t="str">
        <f t="shared" si="0"/>
        <v>r1_Dark_Blade_e4</v>
      </c>
      <c r="B5" s="3" t="s">
        <v>793</v>
      </c>
      <c r="C5" s="1" t="s">
        <v>169</v>
      </c>
      <c r="D5" s="1" t="s">
        <v>78</v>
      </c>
      <c r="E5" s="5">
        <v>4</v>
      </c>
      <c r="F5" s="1">
        <f t="shared" si="1"/>
        <v>4</v>
      </c>
      <c r="G5" s="1">
        <f>INDEX(Family[BaseRarity],MATCH(Heroes!$C5,Family[Family],0))</f>
        <v>1</v>
      </c>
      <c r="H5" s="1">
        <f>INDEX(Family[MaxRarity],MATCH(Heroes!$C5,Family[Family],0))</f>
        <v>4</v>
      </c>
      <c r="I5" s="1">
        <v>4</v>
      </c>
      <c r="J5" s="1" t="s">
        <v>26</v>
      </c>
      <c r="K5" s="1" t="str">
        <f>CONCATENATE(L5,",",VLOOKUP($AO5,'Hero Types'!$B$10:$D$16,2,FALSE))</f>
        <v>4,10</v>
      </c>
      <c r="L5" s="3">
        <v>4</v>
      </c>
      <c r="M5" s="1" t="str">
        <f t="shared" si="2"/>
        <v>Act_r4_Dark_Tail Swipe, Ldr_r4_Dark_Blade_Moon Mother's Blessing</v>
      </c>
      <c r="N5" s="29">
        <f>ROUND(INDEX(hPower[Base Pow Min],MATCH($F5,hPower[id],0))*INDEX(hType[Atk],MATCH($L5,hType[Id],0))+9*AM5,0)</f>
        <v>338</v>
      </c>
      <c r="O5" s="28">
        <f>INDEX(hPower[Pow Grow per Lv],MATCH($F5,hPower[id],0))*INDEX(hType[Atk],MATCH($L5,hType[Id],0))</f>
        <v>11.666666666666668</v>
      </c>
      <c r="P5" s="29">
        <f>ROUND(INDEX(hPower[Base Pow Min],MATCH($F5,hPower[id],0))*INDEX(hType[Hp],MATCH($L5,hType[Id],0))+15*AM5,0)</f>
        <v>230</v>
      </c>
      <c r="Q5" s="28">
        <f>INDEX(hPower[Pow Grow per Lv],MATCH($F5,hPower[id],0))*INDEX(hType[Hp],MATCH($L5,hType[Id],0))</f>
        <v>7.7777777777777786</v>
      </c>
      <c r="R5" s="29">
        <f>ROUND(INDEX(hPower[Base Pow Min],MATCH($F5,hPower[id],0))*INDEX(hType[Rec],MATCH($L5,hType[Id],0))+3*AM5,0)</f>
        <v>46</v>
      </c>
      <c r="S5" s="28">
        <f>INDEX(hPower[Pow Grow per Lv],MATCH($F5,hPower[id],0))*INDEX(hType[Rec],MATCH($L5,hType[Id],0))</f>
        <v>1.5555555555555554</v>
      </c>
      <c r="T5" s="1">
        <f>INDEX(hPower[Team Cost],MATCH($F5,hPower[id],0))</f>
        <v>9</v>
      </c>
      <c r="U5" s="1">
        <v>0</v>
      </c>
      <c r="V5" s="1" t="str">
        <f t="shared" si="3"/>
        <v>1MM35</v>
      </c>
      <c r="W5" s="3">
        <f>INDEX(hPower[Max Lv Min],MATCH(Heroes!F5,hPower[id],0))</f>
        <v>35</v>
      </c>
      <c r="X5" s="1">
        <f>INDEX(Econ[Sell Base],MATCH(Heroes!$F5,Econ[id],0))</f>
        <v>400</v>
      </c>
      <c r="Y5" s="1">
        <f>INDEX(Econ[Sell Growth],MATCH(Heroes!$F5,Econ[id],0))</f>
        <v>400</v>
      </c>
      <c r="Z5" s="1">
        <f>INDEX(Econ[Feed XP Base],MATCH(Heroes!$F5,Econ[id],0))</f>
        <v>400</v>
      </c>
      <c r="AA5" s="1">
        <f>INDEX(Econ[Feed XP Grow],MATCH(Heroes!$F5,Econ[id],0))</f>
        <v>400</v>
      </c>
      <c r="AB5" s="1">
        <f t="shared" si="4"/>
        <v>600</v>
      </c>
      <c r="AC5" s="1">
        <f t="shared" si="5"/>
        <v>600</v>
      </c>
      <c r="AD5" s="92" t="str">
        <f t="shared" si="6"/>
        <v>50-max-evo</v>
      </c>
      <c r="AE5" s="1" t="s">
        <v>69</v>
      </c>
      <c r="AF5" s="1" t="s">
        <v>1689</v>
      </c>
      <c r="AG5" s="1" t="s">
        <v>7</v>
      </c>
      <c r="AH5" s="1" t="s">
        <v>74</v>
      </c>
      <c r="AK5" s="1" t="s">
        <v>431</v>
      </c>
      <c r="AL5" s="1" t="s">
        <v>66</v>
      </c>
      <c r="AM5" s="1">
        <v>0.52495475195802577</v>
      </c>
      <c r="AO5" s="3" t="s">
        <v>93</v>
      </c>
      <c r="AQ5" s="3" t="str">
        <f>VLOOKUP(A5,'_REF Skills'!$A$1:$B$400,2,FALSE)</f>
        <v>Act_r4_Dark_Tail Swipe</v>
      </c>
      <c r="AR5" s="3" t="str">
        <f>VLOOKUP(A5,'_REF Skills'!$D$1:$E$400,2,FALSE)</f>
        <v>Ldr_r4_Dark_Blade_Moon Mother's Blessing</v>
      </c>
      <c r="AU5" s="110">
        <v>15</v>
      </c>
      <c r="AV5" s="111" t="s">
        <v>811</v>
      </c>
      <c r="BE5"/>
      <c r="BF5" s="12"/>
      <c r="BG5"/>
    </row>
    <row r="6" spans="1:59" ht="16">
      <c r="A6" s="1" t="str">
        <f t="shared" si="0"/>
        <v>r1_Dark_Medic_e1</v>
      </c>
      <c r="B6" s="3" t="s">
        <v>788</v>
      </c>
      <c r="C6" s="1" t="s">
        <v>167</v>
      </c>
      <c r="D6" s="1" t="s">
        <v>132</v>
      </c>
      <c r="E6" s="5">
        <v>5</v>
      </c>
      <c r="F6" s="1">
        <f t="shared" si="1"/>
        <v>1</v>
      </c>
      <c r="G6" s="1">
        <f>INDEX(Family[BaseRarity],MATCH(Heroes!$C6,Family[Family],0))</f>
        <v>1</v>
      </c>
      <c r="H6" s="1">
        <f>INDEX(Family[MaxRarity],MATCH(Heroes!$C6,Family[Family],0))</f>
        <v>3</v>
      </c>
      <c r="I6" s="1">
        <v>1</v>
      </c>
      <c r="J6" s="1" t="s">
        <v>26</v>
      </c>
      <c r="K6" s="1" t="str">
        <f>CONCATENATE(L6,",",VLOOKUP($AO6,'Hero Types'!$B$10:$D$16,2,FALSE))</f>
        <v>3,10</v>
      </c>
      <c r="L6" s="3">
        <v>3</v>
      </c>
      <c r="M6" s="1" t="str">
        <f t="shared" si="2"/>
        <v>Act_r1_Dark_Siphon Blood, Ldr_r1_Dark_Medic_Moon Mother's Thanks</v>
      </c>
      <c r="N6" s="29">
        <f>ROUND(INDEX(hPower[Base Pow Min],MATCH($F6,hPower[id],0))*INDEX(hType[Atk],MATCH($L6,hType[Id],0))+9*AM6,0)</f>
        <v>23</v>
      </c>
      <c r="O6" s="28">
        <f>INDEX(hPower[Pow Grow per Lv],MATCH($F6,hPower[id],0))*INDEX(hType[Atk],MATCH($L6,hType[Id],0))</f>
        <v>4.6666666666666661</v>
      </c>
      <c r="P6" s="29">
        <f>ROUND(INDEX(hPower[Base Pow Min],MATCH($F6,hPower[id],0))*INDEX(hType[Hp],MATCH($L6,hType[Id],0))+15*AM6,0)</f>
        <v>39</v>
      </c>
      <c r="Q6" s="28">
        <f>INDEX(hPower[Pow Grow per Lv],MATCH($F6,hPower[id],0))*INDEX(hType[Hp],MATCH($L6,hType[Id],0))</f>
        <v>7.7777777777777786</v>
      </c>
      <c r="R6" s="29">
        <f>ROUND(INDEX(hPower[Base Pow Min],MATCH($F6,hPower[id],0))*INDEX(hType[Rec],MATCH($L6,hType[Id],0))+3*AM6,0)</f>
        <v>18</v>
      </c>
      <c r="S6" s="28">
        <f>INDEX(hPower[Pow Grow per Lv],MATCH($F6,hPower[id],0))*INDEX(hType[Rec],MATCH($L6,hType[Id],0))</f>
        <v>3.8888888888888893</v>
      </c>
      <c r="T6" s="1">
        <f>INDEX(hPower[Team Cost],MATCH($F6,hPower[id],0))</f>
        <v>2</v>
      </c>
      <c r="U6" s="1">
        <v>0</v>
      </c>
      <c r="V6" s="1" t="str">
        <f t="shared" si="3"/>
        <v>1MM10</v>
      </c>
      <c r="W6" s="3">
        <f>INDEX(hPower[Max Lv Min],MATCH(Heroes!F6,hPower[id],0))</f>
        <v>10</v>
      </c>
      <c r="X6" s="1">
        <f>INDEX(Econ[Sell Base],MATCH(Heroes!$F6,Econ[id],0))</f>
        <v>100</v>
      </c>
      <c r="Y6" s="1">
        <f>INDEX(Econ[Sell Growth],MATCH(Heroes!$F6,Econ[id],0))</f>
        <v>100</v>
      </c>
      <c r="Z6" s="1">
        <f>INDEX(Econ[Feed XP Base],MATCH(Heroes!$F6,Econ[id],0))</f>
        <v>100</v>
      </c>
      <c r="AA6" s="1">
        <f>INDEX(Econ[Feed XP Grow],MATCH(Heroes!$F6,Econ[id],0))</f>
        <v>100</v>
      </c>
      <c r="AB6" s="1">
        <f t="shared" si="4"/>
        <v>150</v>
      </c>
      <c r="AC6" s="1">
        <f t="shared" si="5"/>
        <v>150</v>
      </c>
      <c r="AD6" s="92" t="str">
        <f t="shared" si="6"/>
        <v>15-max-evo</v>
      </c>
      <c r="AE6" s="1" t="s">
        <v>69</v>
      </c>
      <c r="AF6" s="1" t="s">
        <v>1690</v>
      </c>
      <c r="AG6" s="1" t="s">
        <v>7</v>
      </c>
      <c r="AH6" s="1" t="s">
        <v>74</v>
      </c>
      <c r="AK6" s="1" t="s">
        <v>431</v>
      </c>
      <c r="AL6" s="1" t="s">
        <v>57</v>
      </c>
      <c r="AM6" s="1">
        <v>0.35024341083338084</v>
      </c>
      <c r="AO6" s="3" t="s">
        <v>93</v>
      </c>
      <c r="AQ6" s="3" t="str">
        <f>VLOOKUP(A6,'_REF Skills'!$A$1:$B$400,2,FALSE)</f>
        <v>Act_r1_Dark_Siphon Blood</v>
      </c>
      <c r="AR6" s="3" t="str">
        <f>VLOOKUP(A6,'_REF Skills'!$D$1:$E$400,2,FALSE)</f>
        <v>Ldr_r1_Dark_Medic_Moon Mother's Thanks</v>
      </c>
      <c r="AU6" s="110">
        <v>25</v>
      </c>
      <c r="AV6" s="111" t="s">
        <v>812</v>
      </c>
      <c r="BE6"/>
      <c r="BF6" s="12"/>
      <c r="BG6"/>
    </row>
    <row r="7" spans="1:59" ht="16">
      <c r="A7" s="1" t="str">
        <f t="shared" si="0"/>
        <v>r1_Dark_Medic_e2</v>
      </c>
      <c r="B7" s="3" t="s">
        <v>789</v>
      </c>
      <c r="C7" s="1" t="s">
        <v>167</v>
      </c>
      <c r="D7" s="1" t="s">
        <v>132</v>
      </c>
      <c r="E7" s="5">
        <v>6</v>
      </c>
      <c r="F7" s="1">
        <f t="shared" si="1"/>
        <v>2</v>
      </c>
      <c r="G7" s="1">
        <f>INDEX(Family[BaseRarity],MATCH(Heroes!$C7,Family[Family],0))</f>
        <v>1</v>
      </c>
      <c r="H7" s="1">
        <f>INDEX(Family[MaxRarity],MATCH(Heroes!$C7,Family[Family],0))</f>
        <v>3</v>
      </c>
      <c r="I7" s="1">
        <v>2</v>
      </c>
      <c r="J7" s="1" t="s">
        <v>26</v>
      </c>
      <c r="K7" s="1" t="str">
        <f>CONCATENATE(L7,",",VLOOKUP($AO7,'Hero Types'!$B$10:$D$16,2,FALSE))</f>
        <v>3,10</v>
      </c>
      <c r="L7" s="3">
        <v>3</v>
      </c>
      <c r="M7" s="1" t="str">
        <f t="shared" si="2"/>
        <v>Act_r2_Dark_Leech Blood, Ldr_r2_Dark_Medic_Moon Mother's Favor</v>
      </c>
      <c r="N7" s="29">
        <f>ROUND(INDEX(hPower[Base Pow Min],MATCH($F7,hPower[id],0))*INDEX(hType[Atk],MATCH($L7,hType[Id],0))+9*AM7,0)</f>
        <v>41</v>
      </c>
      <c r="O7" s="28">
        <f>INDEX(hPower[Pow Grow per Lv],MATCH($F7,hPower[id],0))*INDEX(hType[Atk],MATCH($L7,hType[Id],0))</f>
        <v>4.6666666666666661</v>
      </c>
      <c r="P7" s="29">
        <f>ROUND(INDEX(hPower[Base Pow Min],MATCH($F7,hPower[id],0))*INDEX(hType[Hp],MATCH($L7,hType[Id],0))+15*AM7,0)</f>
        <v>69</v>
      </c>
      <c r="Q7" s="28">
        <f>INDEX(hPower[Pow Grow per Lv],MATCH($F7,hPower[id],0))*INDEX(hType[Hp],MATCH($L7,hType[Id],0))</f>
        <v>7.7777777777777786</v>
      </c>
      <c r="R7" s="29">
        <f>ROUND(INDEX(hPower[Base Pow Min],MATCH($F7,hPower[id],0))*INDEX(hType[Rec],MATCH($L7,hType[Id],0))+3*AM7,0)</f>
        <v>34</v>
      </c>
      <c r="S7" s="28">
        <f>INDEX(hPower[Pow Grow per Lv],MATCH($F7,hPower[id],0))*INDEX(hType[Rec],MATCH($L7,hType[Id],0))</f>
        <v>3.8888888888888893</v>
      </c>
      <c r="T7" s="1">
        <f>INDEX(hPower[Team Cost],MATCH($F7,hPower[id],0))</f>
        <v>4</v>
      </c>
      <c r="U7" s="1">
        <v>0</v>
      </c>
      <c r="V7" s="1" t="str">
        <f t="shared" si="3"/>
        <v>1MM15</v>
      </c>
      <c r="W7" s="3">
        <f>INDEX(hPower[Max Lv Min],MATCH(Heroes!F7,hPower[id],0))</f>
        <v>15</v>
      </c>
      <c r="X7" s="1">
        <f>INDEX(Econ[Sell Base],MATCH(Heroes!$F7,Econ[id],0))</f>
        <v>200</v>
      </c>
      <c r="Y7" s="1">
        <f>INDEX(Econ[Sell Growth],MATCH(Heroes!$F7,Econ[id],0))</f>
        <v>200</v>
      </c>
      <c r="Z7" s="1">
        <f>INDEX(Econ[Feed XP Base],MATCH(Heroes!$F7,Econ[id],0))</f>
        <v>200</v>
      </c>
      <c r="AA7" s="1">
        <f>INDEX(Econ[Feed XP Grow],MATCH(Heroes!$F7,Econ[id],0))</f>
        <v>200</v>
      </c>
      <c r="AB7" s="1">
        <f t="shared" si="4"/>
        <v>300</v>
      </c>
      <c r="AC7" s="1">
        <f t="shared" si="5"/>
        <v>300</v>
      </c>
      <c r="AD7" s="92" t="str">
        <f t="shared" si="6"/>
        <v>25-max-evo</v>
      </c>
      <c r="AE7" s="1" t="s">
        <v>69</v>
      </c>
      <c r="AF7" s="1" t="s">
        <v>1691</v>
      </c>
      <c r="AG7" s="1" t="s">
        <v>7</v>
      </c>
      <c r="AH7" s="1" t="s">
        <v>74</v>
      </c>
      <c r="AK7" s="1" t="s">
        <v>431</v>
      </c>
      <c r="AL7" s="1" t="s">
        <v>64</v>
      </c>
      <c r="AM7" s="1">
        <v>0.13846275225623828</v>
      </c>
      <c r="AO7" s="3" t="s">
        <v>93</v>
      </c>
      <c r="AQ7" s="3" t="str">
        <f>VLOOKUP(A7,'_REF Skills'!$A$1:$B$400,2,FALSE)</f>
        <v>Act_r2_Dark_Leech Blood</v>
      </c>
      <c r="AR7" s="3" t="str">
        <f>VLOOKUP(A7,'_REF Skills'!$D$1:$E$400,2,FALSE)</f>
        <v>Ldr_r2_Dark_Medic_Moon Mother's Favor</v>
      </c>
      <c r="AU7" s="110">
        <v>35</v>
      </c>
      <c r="AV7" s="111" t="s">
        <v>813</v>
      </c>
      <c r="BE7"/>
      <c r="BF7" s="12"/>
      <c r="BG7"/>
    </row>
    <row r="8" spans="1:59" ht="16">
      <c r="A8" s="1" t="str">
        <f t="shared" si="0"/>
        <v>r1_Dark_Medic_e3</v>
      </c>
      <c r="B8" s="3" t="s">
        <v>800</v>
      </c>
      <c r="C8" s="1" t="s">
        <v>167</v>
      </c>
      <c r="D8" s="1" t="s">
        <v>132</v>
      </c>
      <c r="E8" s="5">
        <v>7</v>
      </c>
      <c r="F8" s="1">
        <f t="shared" si="1"/>
        <v>3</v>
      </c>
      <c r="G8" s="1">
        <f>INDEX(Family[BaseRarity],MATCH(Heroes!$C8,Family[Family],0))</f>
        <v>1</v>
      </c>
      <c r="H8" s="1">
        <f>INDEX(Family[MaxRarity],MATCH(Heroes!$C8,Family[Family],0))</f>
        <v>3</v>
      </c>
      <c r="I8" s="1">
        <v>3</v>
      </c>
      <c r="J8" s="1" t="s">
        <v>26</v>
      </c>
      <c r="K8" s="1" t="str">
        <f>CONCATENATE(L8,",",VLOOKUP($AO8,'Hero Types'!$B$10:$D$16,2,FALSE))</f>
        <v>3,10</v>
      </c>
      <c r="L8" s="3">
        <v>3</v>
      </c>
      <c r="M8" s="1" t="str">
        <f t="shared" si="2"/>
        <v>Act_r3_Dark_Drain Life, Ldr_r3_Dark_Medic_Moon Mother's Grace</v>
      </c>
      <c r="N8" s="29">
        <f>ROUND(INDEX(hPower[Base Pow Min],MATCH($F8,hPower[id],0))*INDEX(hType[Atk],MATCH($L8,hType[Id],0))+9*AM8,0)</f>
        <v>70</v>
      </c>
      <c r="O8" s="28">
        <f>INDEX(hPower[Pow Grow per Lv],MATCH($F8,hPower[id],0))*INDEX(hType[Atk],MATCH($L8,hType[Id],0))</f>
        <v>4.6666666666666661</v>
      </c>
      <c r="P8" s="29">
        <f>ROUND(INDEX(hPower[Base Pow Min],MATCH($F8,hPower[id],0))*INDEX(hType[Hp],MATCH($L8,hType[Id],0))+15*AM8,0)</f>
        <v>117</v>
      </c>
      <c r="Q8" s="28">
        <f>INDEX(hPower[Pow Grow per Lv],MATCH($F8,hPower[id],0))*INDEX(hType[Hp],MATCH($L8,hType[Id],0))</f>
        <v>7.7777777777777786</v>
      </c>
      <c r="R8" s="29">
        <f>ROUND(INDEX(hPower[Base Pow Min],MATCH($F8,hPower[id],0))*INDEX(hType[Rec],MATCH($L8,hType[Id],0))+3*AM8,0)</f>
        <v>57</v>
      </c>
      <c r="S8" s="28">
        <f>INDEX(hPower[Pow Grow per Lv],MATCH($F8,hPower[id],0))*INDEX(hType[Rec],MATCH($L8,hType[Id],0))</f>
        <v>3.8888888888888893</v>
      </c>
      <c r="T8" s="1">
        <f>INDEX(hPower[Team Cost],MATCH($F8,hPower[id],0))</f>
        <v>6</v>
      </c>
      <c r="U8" s="1">
        <v>0</v>
      </c>
      <c r="V8" s="1" t="str">
        <f t="shared" si="3"/>
        <v>1MM25</v>
      </c>
      <c r="W8" s="3">
        <f>INDEX(hPower[Max Lv Min],MATCH(Heroes!F8,hPower[id],0))</f>
        <v>25</v>
      </c>
      <c r="X8" s="1">
        <f>INDEX(Econ[Sell Base],MATCH(Heroes!$F8,Econ[id],0))</f>
        <v>300</v>
      </c>
      <c r="Y8" s="1">
        <f>INDEX(Econ[Sell Growth],MATCH(Heroes!$F8,Econ[id],0))</f>
        <v>300</v>
      </c>
      <c r="Z8" s="1">
        <f>INDEX(Econ[Feed XP Base],MATCH(Heroes!$F8,Econ[id],0))</f>
        <v>300</v>
      </c>
      <c r="AA8" s="1">
        <f>INDEX(Econ[Feed XP Grow],MATCH(Heroes!$F8,Econ[id],0))</f>
        <v>300</v>
      </c>
      <c r="AB8" s="1">
        <f t="shared" si="4"/>
        <v>450</v>
      </c>
      <c r="AC8" s="1">
        <f t="shared" si="5"/>
        <v>450</v>
      </c>
      <c r="AD8" s="92" t="str">
        <f t="shared" si="6"/>
        <v>35-max-evo</v>
      </c>
      <c r="AE8" s="1" t="s">
        <v>69</v>
      </c>
      <c r="AF8" s="1" t="s">
        <v>1692</v>
      </c>
      <c r="AG8" s="1" t="s">
        <v>7</v>
      </c>
      <c r="AH8" s="1" t="s">
        <v>74</v>
      </c>
      <c r="AK8" s="1" t="s">
        <v>431</v>
      </c>
      <c r="AL8" s="1" t="s">
        <v>65</v>
      </c>
      <c r="AM8" s="1">
        <v>0.40932492025465539</v>
      </c>
      <c r="AO8" s="3" t="s">
        <v>93</v>
      </c>
      <c r="AQ8" s="3" t="str">
        <f>VLOOKUP(A8,'_REF Skills'!$A$1:$B$400,2,FALSE)</f>
        <v>Act_r3_Dark_Drain Life</v>
      </c>
      <c r="AR8" s="3" t="str">
        <f>VLOOKUP(A8,'_REF Skills'!$D$1:$E$400,2,FALSE)</f>
        <v>Ldr_r3_Dark_Medic_Moon Mother's Grace</v>
      </c>
      <c r="AU8" s="110">
        <v>50</v>
      </c>
      <c r="AV8" s="111" t="s">
        <v>814</v>
      </c>
      <c r="BE8"/>
      <c r="BF8" s="12"/>
      <c r="BG8"/>
    </row>
    <row r="9" spans="1:59" ht="16">
      <c r="A9" s="1" t="str">
        <f t="shared" si="0"/>
        <v>r2_Dark_Scout_e1</v>
      </c>
      <c r="B9" s="3" t="s">
        <v>780</v>
      </c>
      <c r="C9" s="1" t="s">
        <v>159</v>
      </c>
      <c r="D9" s="1" t="s">
        <v>123</v>
      </c>
      <c r="E9" s="5">
        <v>8</v>
      </c>
      <c r="F9" s="1">
        <f t="shared" si="1"/>
        <v>2</v>
      </c>
      <c r="G9" s="1">
        <f>INDEX(Family[BaseRarity],MATCH(Heroes!$C9,Family[Family],0))</f>
        <v>2</v>
      </c>
      <c r="H9" s="1">
        <f>INDEX(Family[MaxRarity],MATCH(Heroes!$C9,Family[Family],0))</f>
        <v>3</v>
      </c>
      <c r="I9" s="1">
        <v>1</v>
      </c>
      <c r="J9" s="1" t="s">
        <v>26</v>
      </c>
      <c r="K9" s="1" t="str">
        <f>CONCATENATE(L9,",",VLOOKUP($AO9,'Hero Types'!$B$10:$D$16,2,FALSE))</f>
        <v>2,10</v>
      </c>
      <c r="L9" s="3">
        <v>2</v>
      </c>
      <c r="M9" s="1" t="str">
        <f t="shared" si="2"/>
        <v>Act_r2_Dark_Flash Powder, Ldr_r2_Dark_Scout_Moon Mother's Favor</v>
      </c>
      <c r="N9" s="29">
        <f>ROUND(INDEX(hPower[Base Pow Min],MATCH($F9,hPower[id],0))*INDEX(hType[Atk],MATCH($L9,hType[Id],0))+9*AM9,0)</f>
        <v>62</v>
      </c>
      <c r="O9" s="28">
        <f>INDEX(hPower[Pow Grow per Lv],MATCH($F9,hPower[id],0))*INDEX(hType[Atk],MATCH($L9,hType[Id],0))</f>
        <v>7</v>
      </c>
      <c r="P9" s="29">
        <f>ROUND(INDEX(hPower[Base Pow Min],MATCH($F9,hPower[id],0))*INDEX(hType[Hp],MATCH($L9,hType[Id],0))+15*AM9,0)</f>
        <v>103</v>
      </c>
      <c r="Q9" s="28">
        <f>INDEX(hPower[Pow Grow per Lv],MATCH($F9,hPower[id],0))*INDEX(hType[Hp],MATCH($L9,hType[Id],0))</f>
        <v>11.666666666666666</v>
      </c>
      <c r="R9" s="29">
        <f>ROUND(INDEX(hPower[Base Pow Min],MATCH($F9,hPower[id],0))*INDEX(hType[Rec],MATCH($L9,hType[Id],0))+3*AM9,0)</f>
        <v>21</v>
      </c>
      <c r="S9" s="28">
        <f>INDEX(hPower[Pow Grow per Lv],MATCH($F9,hPower[id],0))*INDEX(hType[Rec],MATCH($L9,hType[Id],0))</f>
        <v>2.333333333333333</v>
      </c>
      <c r="T9" s="1">
        <f>INDEX(hPower[Team Cost],MATCH($F9,hPower[id],0))</f>
        <v>4</v>
      </c>
      <c r="U9" s="1">
        <v>0</v>
      </c>
      <c r="V9" s="1" t="str">
        <f t="shared" si="3"/>
        <v>1MM15</v>
      </c>
      <c r="W9" s="3">
        <f>INDEX(hPower[Max Lv Min],MATCH(Heroes!F9,hPower[id],0))</f>
        <v>15</v>
      </c>
      <c r="X9" s="1">
        <f>INDEX(Econ[Sell Base],MATCH(Heroes!$F9,Econ[id],0))</f>
        <v>200</v>
      </c>
      <c r="Y9" s="1">
        <f>INDEX(Econ[Sell Growth],MATCH(Heroes!$F9,Econ[id],0))</f>
        <v>200</v>
      </c>
      <c r="Z9" s="1">
        <f>INDEX(Econ[Feed XP Base],MATCH(Heroes!$F9,Econ[id],0))</f>
        <v>200</v>
      </c>
      <c r="AA9" s="1">
        <f>INDEX(Econ[Feed XP Grow],MATCH(Heroes!$F9,Econ[id],0))</f>
        <v>200</v>
      </c>
      <c r="AB9" s="1">
        <f t="shared" si="4"/>
        <v>300</v>
      </c>
      <c r="AC9" s="1">
        <f t="shared" si="5"/>
        <v>300</v>
      </c>
      <c r="AD9" s="92" t="str">
        <f t="shared" si="6"/>
        <v>25-max-evo</v>
      </c>
      <c r="AE9" s="1" t="s">
        <v>69</v>
      </c>
      <c r="AF9" s="1" t="s">
        <v>1693</v>
      </c>
      <c r="AG9" s="1" t="s">
        <v>7</v>
      </c>
      <c r="AH9" s="1" t="s">
        <v>74</v>
      </c>
      <c r="AK9" s="1" t="s">
        <v>431</v>
      </c>
      <c r="AL9" s="1" t="s">
        <v>57</v>
      </c>
      <c r="AM9" s="1">
        <v>0.22995155278190849</v>
      </c>
      <c r="AO9" s="3" t="s">
        <v>93</v>
      </c>
      <c r="AQ9" s="3" t="str">
        <f>VLOOKUP(A9,'_REF Skills'!$A$1:$B$400,2,FALSE)</f>
        <v>Act_r2_Dark_Flash Powder</v>
      </c>
      <c r="AR9" s="3" t="str">
        <f>VLOOKUP(A9,'_REF Skills'!$D$1:$E$400,2,FALSE)</f>
        <v>Ldr_r2_Dark_Scout_Moon Mother's Favor</v>
      </c>
      <c r="AU9" s="112">
        <v>70</v>
      </c>
      <c r="AV9" s="113" t="s">
        <v>814</v>
      </c>
      <c r="BE9"/>
      <c r="BF9" s="12"/>
      <c r="BG9"/>
    </row>
    <row r="10" spans="1:59" ht="16">
      <c r="A10" s="1" t="str">
        <f t="shared" si="0"/>
        <v>r2_Dark_Scout_e2</v>
      </c>
      <c r="B10" s="3" t="s">
        <v>781</v>
      </c>
      <c r="C10" s="1" t="s">
        <v>159</v>
      </c>
      <c r="D10" s="1" t="s">
        <v>123</v>
      </c>
      <c r="E10" s="5">
        <v>9</v>
      </c>
      <c r="F10" s="1">
        <f t="shared" si="1"/>
        <v>3</v>
      </c>
      <c r="G10" s="1">
        <f>INDEX(Family[BaseRarity],MATCH(Heroes!$C10,Family[Family],0))</f>
        <v>2</v>
      </c>
      <c r="H10" s="1">
        <f>INDEX(Family[MaxRarity],MATCH(Heroes!$C10,Family[Family],0))</f>
        <v>3</v>
      </c>
      <c r="I10" s="1">
        <v>2</v>
      </c>
      <c r="J10" s="1" t="s">
        <v>26</v>
      </c>
      <c r="K10" s="1" t="str">
        <f>CONCATENATE(L10,",",VLOOKUP($AO10,'Hero Types'!$B$10:$D$16,2,FALSE))</f>
        <v>2,10</v>
      </c>
      <c r="L10" s="3">
        <v>2</v>
      </c>
      <c r="M10" s="1" t="str">
        <f t="shared" si="2"/>
        <v>Act_r3_Dark_Flash Bang, Ldr_r3_Dark_Scout_Moon Mother's Grace</v>
      </c>
      <c r="N10" s="29">
        <f>ROUND(INDEX(hPower[Base Pow Min],MATCH($F10,hPower[id],0))*INDEX(hType[Atk],MATCH($L10,hType[Id],0))+9*AM10,0)</f>
        <v>106</v>
      </c>
      <c r="O10" s="28">
        <f>INDEX(hPower[Pow Grow per Lv],MATCH($F10,hPower[id],0))*INDEX(hType[Atk],MATCH($L10,hType[Id],0))</f>
        <v>7</v>
      </c>
      <c r="P10" s="29">
        <f>ROUND(INDEX(hPower[Base Pow Min],MATCH($F10,hPower[id],0))*INDEX(hType[Hp],MATCH($L10,hType[Id],0))+15*AM10,0)</f>
        <v>177</v>
      </c>
      <c r="Q10" s="28">
        <f>INDEX(hPower[Pow Grow per Lv],MATCH($F10,hPower[id],0))*INDEX(hType[Hp],MATCH($L10,hType[Id],0))</f>
        <v>11.666666666666666</v>
      </c>
      <c r="R10" s="29">
        <f>ROUND(INDEX(hPower[Base Pow Min],MATCH($F10,hPower[id],0))*INDEX(hType[Rec],MATCH($L10,hType[Id],0))+3*AM10,0)</f>
        <v>35</v>
      </c>
      <c r="S10" s="28">
        <f>INDEX(hPower[Pow Grow per Lv],MATCH($F10,hPower[id],0))*INDEX(hType[Rec],MATCH($L10,hType[Id],0))</f>
        <v>2.333333333333333</v>
      </c>
      <c r="T10" s="1">
        <f>INDEX(hPower[Team Cost],MATCH($F10,hPower[id],0))</f>
        <v>6</v>
      </c>
      <c r="U10" s="1">
        <v>0</v>
      </c>
      <c r="V10" s="1" t="str">
        <f t="shared" si="3"/>
        <v>1MM25</v>
      </c>
      <c r="W10" s="3">
        <f>INDEX(hPower[Max Lv Min],MATCH(Heroes!F10,hPower[id],0))</f>
        <v>25</v>
      </c>
      <c r="X10" s="1">
        <f>INDEX(Econ[Sell Base],MATCH(Heroes!$F10,Econ[id],0))</f>
        <v>300</v>
      </c>
      <c r="Y10" s="1">
        <f>INDEX(Econ[Sell Growth],MATCH(Heroes!$F10,Econ[id],0))</f>
        <v>300</v>
      </c>
      <c r="Z10" s="1">
        <f>INDEX(Econ[Feed XP Base],MATCH(Heroes!$F10,Econ[id],0))</f>
        <v>300</v>
      </c>
      <c r="AA10" s="1">
        <f>INDEX(Econ[Feed XP Grow],MATCH(Heroes!$F10,Econ[id],0))</f>
        <v>300</v>
      </c>
      <c r="AB10" s="1">
        <f t="shared" si="4"/>
        <v>450</v>
      </c>
      <c r="AC10" s="1">
        <f t="shared" si="5"/>
        <v>450</v>
      </c>
      <c r="AD10" s="92" t="str">
        <f t="shared" si="6"/>
        <v>35-max-evo</v>
      </c>
      <c r="AE10" s="1" t="s">
        <v>69</v>
      </c>
      <c r="AF10" s="1" t="s">
        <v>1694</v>
      </c>
      <c r="AG10" s="1" t="s">
        <v>7</v>
      </c>
      <c r="AH10" s="1" t="s">
        <v>74</v>
      </c>
      <c r="AK10" s="1" t="s">
        <v>431</v>
      </c>
      <c r="AL10" s="1" t="s">
        <v>64</v>
      </c>
      <c r="AM10" s="1">
        <v>0.6613918385447477</v>
      </c>
      <c r="AO10" s="3" t="s">
        <v>93</v>
      </c>
      <c r="AQ10" s="3" t="str">
        <f>VLOOKUP(A10,'_REF Skills'!$A$1:$B$400,2,FALSE)</f>
        <v>Act_r3_Dark_Flash Bang</v>
      </c>
      <c r="AR10" s="3" t="str">
        <f>VLOOKUP(A10,'_REF Skills'!$D$1:$E$400,2,FALSE)</f>
        <v>Ldr_r3_Dark_Scout_Moon Mother's Grace</v>
      </c>
      <c r="BE10"/>
      <c r="BF10" s="12"/>
      <c r="BG10"/>
    </row>
    <row r="11" spans="1:59" ht="16">
      <c r="A11" s="1" t="str">
        <f t="shared" si="0"/>
        <v>r1_Dark_SoulGuardian_e1</v>
      </c>
      <c r="B11" s="3" t="s">
        <v>797</v>
      </c>
      <c r="C11" s="1" t="s">
        <v>175</v>
      </c>
      <c r="D11" s="1" t="s">
        <v>135</v>
      </c>
      <c r="E11" s="5">
        <v>10</v>
      </c>
      <c r="F11" s="1">
        <f t="shared" si="1"/>
        <v>1</v>
      </c>
      <c r="G11" s="1">
        <f>INDEX(Family[BaseRarity],MATCH(Heroes!$C11,Family[Family],0))</f>
        <v>1</v>
      </c>
      <c r="H11" s="1">
        <f>INDEX(Family[MaxRarity],MATCH(Heroes!$C11,Family[Family],0))</f>
        <v>3</v>
      </c>
      <c r="I11" s="1">
        <v>1</v>
      </c>
      <c r="J11" s="1" t="s">
        <v>26</v>
      </c>
      <c r="K11" s="1" t="str">
        <f>CONCATENATE(L11,",",VLOOKUP($AO11,'Hero Types'!$B$10:$D$16,2,FALSE))</f>
        <v>5,14</v>
      </c>
      <c r="L11" s="3">
        <v>5</v>
      </c>
      <c r="M11" s="1" t="str">
        <f t="shared" si="2"/>
        <v>Act_r1_Dark_Haunt, Ldr_r1_Dark_SoulGuardian_Moon Mother's Thanks</v>
      </c>
      <c r="N11" s="29">
        <f>ROUND(INDEX(hPower[Base Pow Min],MATCH($F11,hPower[id],0))*INDEX(hType[Atk],MATCH($L11,hType[Id],0))+9*AM11,0)</f>
        <v>47</v>
      </c>
      <c r="O11" s="28">
        <f>INDEX(hPower[Pow Grow per Lv],MATCH($F11,hPower[id],0))*INDEX(hType[Atk],MATCH($L11,hType[Id],0))</f>
        <v>9.3333333333333321</v>
      </c>
      <c r="P11" s="29">
        <f>ROUND(INDEX(hPower[Base Pow Min],MATCH($F11,hPower[id],0))*INDEX(hType[Hp],MATCH($L11,hType[Id],0))+15*AM11,0)</f>
        <v>29</v>
      </c>
      <c r="Q11" s="28">
        <f>INDEX(hPower[Pow Grow per Lv],MATCH($F11,hPower[id],0))*INDEX(hType[Hp],MATCH($L11,hType[Id],0))</f>
        <v>3.8888888888888893</v>
      </c>
      <c r="R11" s="29">
        <f>ROUND(INDEX(hPower[Base Pow Min],MATCH($F11,hPower[id],0))*INDEX(hType[Rec],MATCH($L11,hType[Id],0))+3*AM11,0)</f>
        <v>16</v>
      </c>
      <c r="S11" s="28">
        <f>INDEX(hPower[Pow Grow per Lv],MATCH($F11,hPower[id],0))*INDEX(hType[Rec],MATCH($L11,hType[Id],0))</f>
        <v>3.1111111111111107</v>
      </c>
      <c r="T11" s="1">
        <f>INDEX(hPower[Team Cost],MATCH($F11,hPower[id],0))</f>
        <v>2</v>
      </c>
      <c r="U11" s="1">
        <v>0</v>
      </c>
      <c r="V11" s="1" t="str">
        <f t="shared" si="3"/>
        <v>1MM10</v>
      </c>
      <c r="W11" s="3">
        <f>INDEX(hPower[Max Lv Min],MATCH(Heroes!F11,hPower[id],0))</f>
        <v>10</v>
      </c>
      <c r="X11" s="1">
        <f>INDEX(Econ[Sell Base],MATCH(Heroes!$F11,Econ[id],0))</f>
        <v>100</v>
      </c>
      <c r="Y11" s="1">
        <f>INDEX(Econ[Sell Growth],MATCH(Heroes!$F11,Econ[id],0))</f>
        <v>100</v>
      </c>
      <c r="Z11" s="1">
        <f>INDEX(Econ[Feed XP Base],MATCH(Heroes!$F11,Econ[id],0))</f>
        <v>100</v>
      </c>
      <c r="AA11" s="1">
        <f>INDEX(Econ[Feed XP Grow],MATCH(Heroes!$F11,Econ[id],0))</f>
        <v>100</v>
      </c>
      <c r="AB11" s="1">
        <f t="shared" si="4"/>
        <v>150</v>
      </c>
      <c r="AC11" s="1">
        <f t="shared" si="5"/>
        <v>150</v>
      </c>
      <c r="AD11" s="92" t="str">
        <f t="shared" si="6"/>
        <v>15-max-evo</v>
      </c>
      <c r="AE11" s="1" t="s">
        <v>69</v>
      </c>
      <c r="AF11" s="1" t="s">
        <v>1695</v>
      </c>
      <c r="AG11" s="1" t="s">
        <v>7</v>
      </c>
      <c r="AH11" s="1" t="s">
        <v>74</v>
      </c>
      <c r="AK11" s="1" t="s">
        <v>431</v>
      </c>
      <c r="AL11" s="1" t="s">
        <v>57</v>
      </c>
      <c r="AM11" s="1">
        <v>0.83174380291988426</v>
      </c>
      <c r="AO11" s="3" t="s">
        <v>820</v>
      </c>
      <c r="AQ11" s="3" t="str">
        <f>VLOOKUP(A11,'_REF Skills'!$A$1:$B$400,2,FALSE)</f>
        <v>Act_r1_Dark_Haunt</v>
      </c>
      <c r="AR11" s="3" t="str">
        <f>VLOOKUP(A11,'_REF Skills'!$D$1:$E$400,2,FALSE)</f>
        <v>Ldr_r1_Dark_SoulGuardian_Moon Mother's Thanks</v>
      </c>
      <c r="BE11"/>
      <c r="BF11" s="12"/>
      <c r="BG11"/>
    </row>
    <row r="12" spans="1:59" ht="16">
      <c r="A12" s="1" t="str">
        <f t="shared" si="0"/>
        <v>r1_Dark_SoulGuardian_e2</v>
      </c>
      <c r="B12" s="3" t="s">
        <v>798</v>
      </c>
      <c r="C12" s="1" t="s">
        <v>175</v>
      </c>
      <c r="D12" s="1" t="s">
        <v>135</v>
      </c>
      <c r="E12" s="5">
        <v>11</v>
      </c>
      <c r="F12" s="1">
        <f t="shared" si="1"/>
        <v>2</v>
      </c>
      <c r="G12" s="1">
        <f>INDEX(Family[BaseRarity],MATCH(Heroes!$C12,Family[Family],0))</f>
        <v>1</v>
      </c>
      <c r="H12" s="1">
        <f>INDEX(Family[MaxRarity],MATCH(Heroes!$C12,Family[Family],0))</f>
        <v>3</v>
      </c>
      <c r="I12" s="1">
        <v>2</v>
      </c>
      <c r="J12" s="1" t="s">
        <v>26</v>
      </c>
      <c r="K12" s="1" t="str">
        <f>CONCATENATE(L12,",",VLOOKUP($AO12,'Hero Types'!$B$10:$D$16,2,FALSE))</f>
        <v>5,14</v>
      </c>
      <c r="L12" s="3">
        <v>5</v>
      </c>
      <c r="M12" s="1" t="str">
        <f t="shared" si="2"/>
        <v>Act_r2_Dark_Scare, Ldr_r2_Dark_SoulGuardian_Moon Mother's Favor</v>
      </c>
      <c r="N12" s="29">
        <f>ROUND(INDEX(hPower[Base Pow Min],MATCH($F12,hPower[id],0))*INDEX(hType[Atk],MATCH($L12,hType[Id],0))+9*AM12,0)</f>
        <v>81</v>
      </c>
      <c r="O12" s="28">
        <f>INDEX(hPower[Pow Grow per Lv],MATCH($F12,hPower[id],0))*INDEX(hType[Atk],MATCH($L12,hType[Id],0))</f>
        <v>9.3333333333333321</v>
      </c>
      <c r="P12" s="29">
        <f>ROUND(INDEX(hPower[Base Pow Min],MATCH($F12,hPower[id],0))*INDEX(hType[Hp],MATCH($L12,hType[Id],0))+15*AM12,0)</f>
        <v>35</v>
      </c>
      <c r="Q12" s="28">
        <f>INDEX(hPower[Pow Grow per Lv],MATCH($F12,hPower[id],0))*INDEX(hType[Hp],MATCH($L12,hType[Id],0))</f>
        <v>3.8888888888888893</v>
      </c>
      <c r="R12" s="29">
        <f>ROUND(INDEX(hPower[Base Pow Min],MATCH($F12,hPower[id],0))*INDEX(hType[Rec],MATCH($L12,hType[Id],0))+3*AM12,0)</f>
        <v>27</v>
      </c>
      <c r="S12" s="28">
        <f>INDEX(hPower[Pow Grow per Lv],MATCH($F12,hPower[id],0))*INDEX(hType[Rec],MATCH($L12,hType[Id],0))</f>
        <v>3.1111111111111107</v>
      </c>
      <c r="T12" s="1">
        <f>INDEX(hPower[Team Cost],MATCH($F12,hPower[id],0))</f>
        <v>4</v>
      </c>
      <c r="U12" s="1">
        <v>0</v>
      </c>
      <c r="V12" s="1" t="str">
        <f t="shared" si="3"/>
        <v>1MM15</v>
      </c>
      <c r="W12" s="3">
        <f>INDEX(hPower[Max Lv Min],MATCH(Heroes!F12,hPower[id],0))</f>
        <v>15</v>
      </c>
      <c r="X12" s="1">
        <f>INDEX(Econ[Sell Base],MATCH(Heroes!$F12,Econ[id],0))</f>
        <v>200</v>
      </c>
      <c r="Y12" s="1">
        <f>INDEX(Econ[Sell Growth],MATCH(Heroes!$F12,Econ[id],0))</f>
        <v>200</v>
      </c>
      <c r="Z12" s="1">
        <f>INDEX(Econ[Feed XP Base],MATCH(Heroes!$F12,Econ[id],0))</f>
        <v>200</v>
      </c>
      <c r="AA12" s="1">
        <f>INDEX(Econ[Feed XP Grow],MATCH(Heroes!$F12,Econ[id],0))</f>
        <v>200</v>
      </c>
      <c r="AB12" s="1">
        <f t="shared" si="4"/>
        <v>300</v>
      </c>
      <c r="AC12" s="1">
        <f t="shared" si="5"/>
        <v>300</v>
      </c>
      <c r="AD12" s="92" t="str">
        <f t="shared" si="6"/>
        <v>25-max-evo</v>
      </c>
      <c r="AE12" s="1" t="s">
        <v>69</v>
      </c>
      <c r="AF12" s="1" t="s">
        <v>1696</v>
      </c>
      <c r="AG12" s="1" t="s">
        <v>7</v>
      </c>
      <c r="AH12" s="1" t="s">
        <v>74</v>
      </c>
      <c r="AK12" s="1" t="s">
        <v>431</v>
      </c>
      <c r="AL12" s="1" t="s">
        <v>64</v>
      </c>
      <c r="AM12" s="1">
        <v>8.8029594437363134E-2</v>
      </c>
      <c r="AO12" s="3" t="s">
        <v>820</v>
      </c>
      <c r="AQ12" s="3" t="str">
        <f>VLOOKUP(A12,'_REF Skills'!$A$1:$B$400,2,FALSE)</f>
        <v>Act_r2_Dark_Scare</v>
      </c>
      <c r="AR12" s="3" t="str">
        <f>VLOOKUP(A12,'_REF Skills'!$D$1:$E$400,2,FALSE)</f>
        <v>Ldr_r2_Dark_SoulGuardian_Moon Mother's Favor</v>
      </c>
      <c r="BE12"/>
      <c r="BF12" s="12"/>
      <c r="BG12"/>
    </row>
    <row r="13" spans="1:59" ht="16">
      <c r="A13" s="1" t="str">
        <f t="shared" si="0"/>
        <v>r1_Dark_SoulGuardian_e3</v>
      </c>
      <c r="B13" s="3" t="s">
        <v>799</v>
      </c>
      <c r="C13" s="1" t="s">
        <v>175</v>
      </c>
      <c r="D13" s="1" t="s">
        <v>135</v>
      </c>
      <c r="E13" s="5">
        <v>12</v>
      </c>
      <c r="F13" s="1">
        <f t="shared" si="1"/>
        <v>3</v>
      </c>
      <c r="G13" s="1">
        <f>INDEX(Family[BaseRarity],MATCH(Heroes!$C13,Family[Family],0))</f>
        <v>1</v>
      </c>
      <c r="H13" s="1">
        <f>INDEX(Family[MaxRarity],MATCH(Heroes!$C13,Family[Family],0))</f>
        <v>3</v>
      </c>
      <c r="I13" s="1">
        <v>3</v>
      </c>
      <c r="J13" s="1" t="s">
        <v>26</v>
      </c>
      <c r="K13" s="1" t="str">
        <f>CONCATENATE(L13,",",VLOOKUP($AO13,'Hero Types'!$B$10:$D$16,2,FALSE))</f>
        <v>5,14</v>
      </c>
      <c r="L13" s="3">
        <v>5</v>
      </c>
      <c r="M13" s="1" t="str">
        <f t="shared" si="2"/>
        <v>Act_r3_Dark_Frighten, Ldr_r3_Dark_SoulGuardian_Moon Mother's Grace</v>
      </c>
      <c r="N13" s="29">
        <f>ROUND(INDEX(hPower[Base Pow Min],MATCH($F13,hPower[id],0))*INDEX(hType[Atk],MATCH($L13,hType[Id],0))+9*AM13,0)</f>
        <v>135</v>
      </c>
      <c r="O13" s="28">
        <f>INDEX(hPower[Pow Grow per Lv],MATCH($F13,hPower[id],0))*INDEX(hType[Atk],MATCH($L13,hType[Id],0))</f>
        <v>9.3333333333333321</v>
      </c>
      <c r="P13" s="29">
        <f>ROUND(INDEX(hPower[Base Pow Min],MATCH($F13,hPower[id],0))*INDEX(hType[Hp],MATCH($L13,hType[Id],0))+15*AM13,0)</f>
        <v>59</v>
      </c>
      <c r="Q13" s="28">
        <f>INDEX(hPower[Pow Grow per Lv],MATCH($F13,hPower[id],0))*INDEX(hType[Hp],MATCH($L13,hType[Id],0))</f>
        <v>3.8888888888888893</v>
      </c>
      <c r="R13" s="29">
        <f>ROUND(INDEX(hPower[Base Pow Min],MATCH($F13,hPower[id],0))*INDEX(hType[Rec],MATCH($L13,hType[Id],0))+3*AM13,0)</f>
        <v>45</v>
      </c>
      <c r="S13" s="28">
        <f>INDEX(hPower[Pow Grow per Lv],MATCH($F13,hPower[id],0))*INDEX(hType[Rec],MATCH($L13,hType[Id],0))</f>
        <v>3.1111111111111107</v>
      </c>
      <c r="T13" s="1">
        <f>INDEX(hPower[Team Cost],MATCH($F13,hPower[id],0))</f>
        <v>6</v>
      </c>
      <c r="U13" s="1">
        <v>0</v>
      </c>
      <c r="V13" s="1" t="str">
        <f t="shared" si="3"/>
        <v>1MM25</v>
      </c>
      <c r="W13" s="3">
        <f>INDEX(hPower[Max Lv Min],MATCH(Heroes!F13,hPower[id],0))</f>
        <v>25</v>
      </c>
      <c r="X13" s="1">
        <f>INDEX(Econ[Sell Base],MATCH(Heroes!$F13,Econ[id],0))</f>
        <v>300</v>
      </c>
      <c r="Y13" s="1">
        <f>INDEX(Econ[Sell Growth],MATCH(Heroes!$F13,Econ[id],0))</f>
        <v>300</v>
      </c>
      <c r="Z13" s="1">
        <f>INDEX(Econ[Feed XP Base],MATCH(Heroes!$F13,Econ[id],0))</f>
        <v>300</v>
      </c>
      <c r="AA13" s="1">
        <f>INDEX(Econ[Feed XP Grow],MATCH(Heroes!$F13,Econ[id],0))</f>
        <v>300</v>
      </c>
      <c r="AB13" s="1">
        <f t="shared" si="4"/>
        <v>450</v>
      </c>
      <c r="AC13" s="1">
        <f t="shared" si="5"/>
        <v>450</v>
      </c>
      <c r="AD13" s="92" t="str">
        <f t="shared" si="6"/>
        <v>35-max-evo</v>
      </c>
      <c r="AE13" s="1" t="s">
        <v>69</v>
      </c>
      <c r="AF13" s="1" t="s">
        <v>1697</v>
      </c>
      <c r="AG13" s="1" t="s">
        <v>7</v>
      </c>
      <c r="AH13" s="1" t="s">
        <v>74</v>
      </c>
      <c r="AK13" s="1" t="s">
        <v>431</v>
      </c>
      <c r="AL13" s="1" t="s">
        <v>65</v>
      </c>
      <c r="AM13" s="1">
        <v>0.2299571295219377</v>
      </c>
      <c r="AO13" s="3" t="s">
        <v>820</v>
      </c>
      <c r="AQ13" s="3" t="str">
        <f>VLOOKUP(A13,'_REF Skills'!$A$1:$B$400,2,FALSE)</f>
        <v>Act_r3_Dark_Frighten</v>
      </c>
      <c r="AR13" s="3" t="str">
        <f>VLOOKUP(A13,'_REF Skills'!$D$1:$E$400,2,FALSE)</f>
        <v>Ldr_r3_Dark_SoulGuardian_Moon Mother's Grace</v>
      </c>
      <c r="BE13"/>
      <c r="BF13" s="12"/>
      <c r="BG13"/>
    </row>
    <row r="14" spans="1:59" ht="16">
      <c r="A14" s="1" t="str">
        <f t="shared" si="0"/>
        <v>r1_Earth_Bedouin_e1</v>
      </c>
      <c r="B14" s="3" t="s">
        <v>748</v>
      </c>
      <c r="C14" s="1" t="s">
        <v>156</v>
      </c>
      <c r="D14" s="1" t="s">
        <v>105</v>
      </c>
      <c r="E14" s="5">
        <v>13</v>
      </c>
      <c r="F14" s="1">
        <f t="shared" si="1"/>
        <v>1</v>
      </c>
      <c r="G14" s="1">
        <f>INDEX(Family[BaseRarity],MATCH(Heroes!$C14,Family[Family],0))</f>
        <v>1</v>
      </c>
      <c r="H14" s="1">
        <f>INDEX(Family[MaxRarity],MATCH(Heroes!$C14,Family[Family],0))</f>
        <v>2</v>
      </c>
      <c r="I14" s="1">
        <v>1</v>
      </c>
      <c r="J14" s="1" t="s">
        <v>23</v>
      </c>
      <c r="K14" s="1" t="str">
        <f>CONCATENATE(L14,",",VLOOKUP($AO14,'Hero Types'!$B$10:$D$16,2,FALSE))</f>
        <v>2,10</v>
      </c>
      <c r="L14" s="3">
        <v>2</v>
      </c>
      <c r="M14" s="1" t="str">
        <f t="shared" si="2"/>
        <v>Act_r1_Earth_Poison Blade, Ldr_r1_Earth_Bedouin_Iildor's Thanks</v>
      </c>
      <c r="N14" s="29">
        <f>ROUND(INDEX(hPower[Base Pow Min],MATCH($F14,hPower[id],0))*INDEX(hType[Atk],MATCH($L14,hType[Id],0))+9*AM14,0)</f>
        <v>31</v>
      </c>
      <c r="O14" s="28">
        <f>INDEX(hPower[Pow Grow per Lv],MATCH($F14,hPower[id],0))*INDEX(hType[Atk],MATCH($L14,hType[Id],0))</f>
        <v>7</v>
      </c>
      <c r="P14" s="29">
        <f>ROUND(INDEX(hPower[Base Pow Min],MATCH($F14,hPower[id],0))*INDEX(hType[Hp],MATCH($L14,hType[Id],0))+15*AM14,0)</f>
        <v>52</v>
      </c>
      <c r="Q14" s="28">
        <f>INDEX(hPower[Pow Grow per Lv],MATCH($F14,hPower[id],0))*INDEX(hType[Hp],MATCH($L14,hType[Id],0))</f>
        <v>11.666666666666666</v>
      </c>
      <c r="R14" s="29">
        <f>ROUND(INDEX(hPower[Base Pow Min],MATCH($F14,hPower[id],0))*INDEX(hType[Rec],MATCH($L14,hType[Id],0))+3*AM14,0)</f>
        <v>10</v>
      </c>
      <c r="S14" s="28">
        <f>INDEX(hPower[Pow Grow per Lv],MATCH($F14,hPower[id],0))*INDEX(hType[Rec],MATCH($L14,hType[Id],0))</f>
        <v>2.333333333333333</v>
      </c>
      <c r="T14" s="1">
        <f>INDEX(hPower[Team Cost],MATCH($F14,hPower[id],0))</f>
        <v>2</v>
      </c>
      <c r="U14" s="1">
        <v>0</v>
      </c>
      <c r="V14" s="1" t="str">
        <f t="shared" si="3"/>
        <v>1MM10</v>
      </c>
      <c r="W14" s="3">
        <f>INDEX(hPower[Max Lv Min],MATCH(Heroes!F14,hPower[id],0))</f>
        <v>10</v>
      </c>
      <c r="X14" s="1">
        <f>INDEX(Econ[Sell Base],MATCH(Heroes!$F14,Econ[id],0))</f>
        <v>100</v>
      </c>
      <c r="Y14" s="1">
        <f>INDEX(Econ[Sell Growth],MATCH(Heroes!$F14,Econ[id],0))</f>
        <v>100</v>
      </c>
      <c r="Z14" s="1">
        <f>INDEX(Econ[Feed XP Base],MATCH(Heroes!$F14,Econ[id],0))</f>
        <v>100</v>
      </c>
      <c r="AA14" s="1">
        <f>INDEX(Econ[Feed XP Grow],MATCH(Heroes!$F14,Econ[id],0))</f>
        <v>100</v>
      </c>
      <c r="AB14" s="1">
        <f t="shared" si="4"/>
        <v>150</v>
      </c>
      <c r="AC14" s="1">
        <f t="shared" si="5"/>
        <v>150</v>
      </c>
      <c r="AD14" s="92" t="str">
        <f t="shared" si="6"/>
        <v>15-max-evo</v>
      </c>
      <c r="AE14" s="1" t="s">
        <v>69</v>
      </c>
      <c r="AF14" s="1" t="s">
        <v>1698</v>
      </c>
      <c r="AG14" s="1" t="s">
        <v>7</v>
      </c>
      <c r="AH14" s="1" t="s">
        <v>74</v>
      </c>
      <c r="AK14" s="1" t="s">
        <v>431</v>
      </c>
      <c r="AL14" s="1" t="s">
        <v>57</v>
      </c>
      <c r="AM14" s="1">
        <v>0.11437431428312139</v>
      </c>
      <c r="AO14" s="3" t="s">
        <v>93</v>
      </c>
      <c r="AQ14" s="3" t="str">
        <f>VLOOKUP(A14,'_REF Skills'!$A$1:$B$400,2,FALSE)</f>
        <v>Act_r1_Earth_Poison Blade</v>
      </c>
      <c r="AR14" s="3" t="str">
        <f>VLOOKUP(A14,'_REF Skills'!$D$1:$E$400,2,FALSE)</f>
        <v>Ldr_r1_Earth_Bedouin_Iildor's Thanks</v>
      </c>
      <c r="BE14"/>
      <c r="BF14" s="12"/>
      <c r="BG14"/>
    </row>
    <row r="15" spans="1:59" ht="16">
      <c r="A15" s="1" t="str">
        <f t="shared" si="0"/>
        <v>r1_Earth_Bedouin_e2</v>
      </c>
      <c r="B15" s="3" t="s">
        <v>749</v>
      </c>
      <c r="C15" s="1" t="s">
        <v>156</v>
      </c>
      <c r="D15" s="1" t="s">
        <v>105</v>
      </c>
      <c r="E15" s="5">
        <v>14</v>
      </c>
      <c r="F15" s="1">
        <f t="shared" si="1"/>
        <v>2</v>
      </c>
      <c r="G15" s="1">
        <f>INDEX(Family[BaseRarity],MATCH(Heroes!$C15,Family[Family],0))</f>
        <v>1</v>
      </c>
      <c r="H15" s="1">
        <f>INDEX(Family[MaxRarity],MATCH(Heroes!$C15,Family[Family],0))</f>
        <v>2</v>
      </c>
      <c r="I15" s="1">
        <v>2</v>
      </c>
      <c r="J15" s="1" t="s">
        <v>23</v>
      </c>
      <c r="K15" s="1" t="str">
        <f>CONCATENATE(L15,",",VLOOKUP($AO15,'Hero Types'!$B$10:$D$16,2,FALSE))</f>
        <v>2,10</v>
      </c>
      <c r="L15" s="3">
        <v>2</v>
      </c>
      <c r="M15" s="1" t="str">
        <f t="shared" si="2"/>
        <v>Act_r2_Earth_Poison Cloud, Ldr_r2_Earth_Bedouin_Iildor's Favor</v>
      </c>
      <c r="N15" s="29">
        <f>ROUND(INDEX(hPower[Base Pow Min],MATCH($F15,hPower[id],0))*INDEX(hType[Atk],MATCH($L15,hType[Id],0))+9*AM15,0)</f>
        <v>68</v>
      </c>
      <c r="O15" s="28">
        <f>INDEX(hPower[Pow Grow per Lv],MATCH($F15,hPower[id],0))*INDEX(hType[Atk],MATCH($L15,hType[Id],0))</f>
        <v>7</v>
      </c>
      <c r="P15" s="29">
        <f>ROUND(INDEX(hPower[Base Pow Min],MATCH($F15,hPower[id],0))*INDEX(hType[Hp],MATCH($L15,hType[Id],0))+15*AM15,0)</f>
        <v>113</v>
      </c>
      <c r="Q15" s="28">
        <f>INDEX(hPower[Pow Grow per Lv],MATCH($F15,hPower[id],0))*INDEX(hType[Hp],MATCH($L15,hType[Id],0))</f>
        <v>11.666666666666666</v>
      </c>
      <c r="R15" s="29">
        <f>ROUND(INDEX(hPower[Base Pow Min],MATCH($F15,hPower[id],0))*INDEX(hType[Rec],MATCH($L15,hType[Id],0))+3*AM15,0)</f>
        <v>23</v>
      </c>
      <c r="S15" s="28">
        <f>INDEX(hPower[Pow Grow per Lv],MATCH($F15,hPower[id],0))*INDEX(hType[Rec],MATCH($L15,hType[Id],0))</f>
        <v>2.333333333333333</v>
      </c>
      <c r="T15" s="1">
        <f>INDEX(hPower[Team Cost],MATCH($F15,hPower[id],0))</f>
        <v>4</v>
      </c>
      <c r="U15" s="1">
        <v>0</v>
      </c>
      <c r="V15" s="1" t="str">
        <f t="shared" si="3"/>
        <v>1MM15</v>
      </c>
      <c r="W15" s="3">
        <f>INDEX(hPower[Max Lv Min],MATCH(Heroes!F15,hPower[id],0))</f>
        <v>15</v>
      </c>
      <c r="X15" s="1">
        <f>INDEX(Econ[Sell Base],MATCH(Heroes!$F15,Econ[id],0))</f>
        <v>200</v>
      </c>
      <c r="Y15" s="1">
        <f>INDEX(Econ[Sell Growth],MATCH(Heroes!$F15,Econ[id],0))</f>
        <v>200</v>
      </c>
      <c r="Z15" s="1">
        <f>INDEX(Econ[Feed XP Base],MATCH(Heroes!$F15,Econ[id],0))</f>
        <v>200</v>
      </c>
      <c r="AA15" s="1">
        <f>INDEX(Econ[Feed XP Grow],MATCH(Heroes!$F15,Econ[id],0))</f>
        <v>200</v>
      </c>
      <c r="AB15" s="1">
        <f t="shared" si="4"/>
        <v>300</v>
      </c>
      <c r="AC15" s="1">
        <f t="shared" si="5"/>
        <v>300</v>
      </c>
      <c r="AD15" s="92" t="str">
        <f t="shared" si="6"/>
        <v>25-max-evo</v>
      </c>
      <c r="AE15" s="1" t="s">
        <v>69</v>
      </c>
      <c r="AF15" s="1" t="s">
        <v>1699</v>
      </c>
      <c r="AG15" s="1" t="s">
        <v>7</v>
      </c>
      <c r="AH15" s="1" t="s">
        <v>74</v>
      </c>
      <c r="AK15" s="1" t="s">
        <v>431</v>
      </c>
      <c r="AL15" s="1" t="s">
        <v>64</v>
      </c>
      <c r="AM15" s="1">
        <v>0.84263603730837644</v>
      </c>
      <c r="AO15" s="3" t="s">
        <v>93</v>
      </c>
      <c r="AQ15" s="3" t="str">
        <f>VLOOKUP(A15,'_REF Skills'!$A$1:$B$400,2,FALSE)</f>
        <v>Act_r2_Earth_Poison Cloud</v>
      </c>
      <c r="AR15" s="3" t="str">
        <f>VLOOKUP(A15,'_REF Skills'!$D$1:$E$400,2,FALSE)</f>
        <v>Ldr_r2_Earth_Bedouin_Iildor's Favor</v>
      </c>
      <c r="BE15"/>
      <c r="BF15" s="12"/>
      <c r="BG15"/>
    </row>
    <row r="16" spans="1:59" ht="16">
      <c r="A16" s="1" t="str">
        <f t="shared" si="0"/>
        <v>r1_Earth_Druid_e1</v>
      </c>
      <c r="B16" s="3" t="s">
        <v>755</v>
      </c>
      <c r="C16" s="1" t="s">
        <v>167</v>
      </c>
      <c r="D16" s="1" t="s">
        <v>108</v>
      </c>
      <c r="E16" s="5">
        <v>15</v>
      </c>
      <c r="F16" s="1">
        <f t="shared" si="1"/>
        <v>1</v>
      </c>
      <c r="G16" s="1">
        <f>INDEX(Family[BaseRarity],MATCH(Heroes!$C16,Family[Family],0))</f>
        <v>1</v>
      </c>
      <c r="H16" s="1">
        <f>INDEX(Family[MaxRarity],MATCH(Heroes!$C16,Family[Family],0))</f>
        <v>3</v>
      </c>
      <c r="I16" s="1">
        <v>1</v>
      </c>
      <c r="J16" s="1" t="s">
        <v>23</v>
      </c>
      <c r="K16" s="1" t="str">
        <f>CONCATENATE(L16,",",VLOOKUP($AO16,'Hero Types'!$B$10:$D$16,2,FALSE))</f>
        <v>3,10</v>
      </c>
      <c r="L16" s="3">
        <v>3</v>
      </c>
      <c r="M16" s="1" t="str">
        <f t="shared" si="2"/>
        <v>Act_r1_Earth_Minera's Kiss, Ldr_r1_Earth_Druid_Iildor's Thanks</v>
      </c>
      <c r="N16" s="29">
        <f>ROUND(INDEX(hPower[Base Pow Min],MATCH($F16,hPower[id],0))*INDEX(hType[Atk],MATCH($L16,hType[Id],0))+9*AM16,0)</f>
        <v>21</v>
      </c>
      <c r="O16" s="28">
        <f>INDEX(hPower[Pow Grow per Lv],MATCH($F16,hPower[id],0))*INDEX(hType[Atk],MATCH($L16,hType[Id],0))</f>
        <v>4.6666666666666661</v>
      </c>
      <c r="P16" s="29">
        <f>ROUND(INDEX(hPower[Base Pow Min],MATCH($F16,hPower[id],0))*INDEX(hType[Hp],MATCH($L16,hType[Id],0))+15*AM16,0)</f>
        <v>35</v>
      </c>
      <c r="Q16" s="28">
        <f>INDEX(hPower[Pow Grow per Lv],MATCH($F16,hPower[id],0))*INDEX(hType[Hp],MATCH($L16,hType[Id],0))</f>
        <v>7.7777777777777786</v>
      </c>
      <c r="R16" s="29">
        <f>ROUND(INDEX(hPower[Base Pow Min],MATCH($F16,hPower[id],0))*INDEX(hType[Rec],MATCH($L16,hType[Id],0))+3*AM16,0)</f>
        <v>17</v>
      </c>
      <c r="S16" s="28">
        <f>INDEX(hPower[Pow Grow per Lv],MATCH($F16,hPower[id],0))*INDEX(hType[Rec],MATCH($L16,hType[Id],0))</f>
        <v>3.8888888888888893</v>
      </c>
      <c r="T16" s="1">
        <f>INDEX(hPower[Team Cost],MATCH($F16,hPower[id],0))</f>
        <v>2</v>
      </c>
      <c r="U16" s="1">
        <v>0</v>
      </c>
      <c r="V16" s="1" t="str">
        <f t="shared" si="3"/>
        <v>1MM10</v>
      </c>
      <c r="W16" s="3">
        <f>INDEX(hPower[Max Lv Min],MATCH(Heroes!F16,hPower[id],0))</f>
        <v>10</v>
      </c>
      <c r="X16" s="1">
        <f>INDEX(Econ[Sell Base],MATCH(Heroes!$F16,Econ[id],0))</f>
        <v>100</v>
      </c>
      <c r="Y16" s="1">
        <f>INDEX(Econ[Sell Growth],MATCH(Heroes!$F16,Econ[id],0))</f>
        <v>100</v>
      </c>
      <c r="Z16" s="1">
        <f>INDEX(Econ[Feed XP Base],MATCH(Heroes!$F16,Econ[id],0))</f>
        <v>100</v>
      </c>
      <c r="AA16" s="1">
        <f>INDEX(Econ[Feed XP Grow],MATCH(Heroes!$F16,Econ[id],0))</f>
        <v>100</v>
      </c>
      <c r="AB16" s="1">
        <f t="shared" si="4"/>
        <v>150</v>
      </c>
      <c r="AC16" s="1">
        <f t="shared" si="5"/>
        <v>150</v>
      </c>
      <c r="AD16" s="92" t="str">
        <f t="shared" si="6"/>
        <v>15-max-evo</v>
      </c>
      <c r="AE16" s="1" t="s">
        <v>69</v>
      </c>
      <c r="AF16" s="1" t="s">
        <v>1700</v>
      </c>
      <c r="AG16" s="1" t="s">
        <v>7</v>
      </c>
      <c r="AH16" s="1" t="s">
        <v>74</v>
      </c>
      <c r="AK16" s="1" t="s">
        <v>431</v>
      </c>
      <c r="AL16" s="1" t="s">
        <v>57</v>
      </c>
      <c r="AM16" s="1">
        <v>8.0443877607368375E-2</v>
      </c>
      <c r="AO16" s="3" t="s">
        <v>93</v>
      </c>
      <c r="AQ16" s="3" t="str">
        <f>VLOOKUP(A16,'_REF Skills'!$A$1:$B$400,2,FALSE)</f>
        <v>Act_r1_Earth_Minera's Kiss</v>
      </c>
      <c r="AR16" s="3" t="str">
        <f>VLOOKUP(A16,'_REF Skills'!$D$1:$E$400,2,FALSE)</f>
        <v>Ldr_r1_Earth_Druid_Iildor's Thanks</v>
      </c>
      <c r="BE16"/>
      <c r="BF16" s="12"/>
      <c r="BG16"/>
    </row>
    <row r="17" spans="1:59" ht="16">
      <c r="A17" s="1" t="str">
        <f t="shared" si="0"/>
        <v>r1_Earth_Druid_e2</v>
      </c>
      <c r="B17" s="3" t="s">
        <v>756</v>
      </c>
      <c r="C17" s="1" t="s">
        <v>167</v>
      </c>
      <c r="D17" s="1" t="s">
        <v>108</v>
      </c>
      <c r="E17" s="5">
        <v>16</v>
      </c>
      <c r="F17" s="1">
        <f t="shared" si="1"/>
        <v>2</v>
      </c>
      <c r="G17" s="1">
        <f>INDEX(Family[BaseRarity],MATCH(Heroes!$C17,Family[Family],0))</f>
        <v>1</v>
      </c>
      <c r="H17" s="1">
        <f>INDEX(Family[MaxRarity],MATCH(Heroes!$C17,Family[Family],0))</f>
        <v>3</v>
      </c>
      <c r="I17" s="1">
        <v>2</v>
      </c>
      <c r="J17" s="1" t="s">
        <v>23</v>
      </c>
      <c r="K17" s="1" t="str">
        <f>CONCATENATE(L17,",",VLOOKUP($AO17,'Hero Types'!$B$10:$D$16,2,FALSE))</f>
        <v>3,10</v>
      </c>
      <c r="L17" s="3">
        <v>3</v>
      </c>
      <c r="M17" s="1" t="str">
        <f t="shared" si="2"/>
        <v>Act_r2_Earth_Minera's Favor, Ldr_r2_Earth_Druid_Iildor's Favor</v>
      </c>
      <c r="N17" s="29">
        <f>ROUND(INDEX(hPower[Base Pow Min],MATCH($F17,hPower[id],0))*INDEX(hType[Atk],MATCH($L17,hType[Id],0))+9*AM17,0)</f>
        <v>47</v>
      </c>
      <c r="O17" s="28">
        <f>INDEX(hPower[Pow Grow per Lv],MATCH($F17,hPower[id],0))*INDEX(hType[Atk],MATCH($L17,hType[Id],0))</f>
        <v>4.6666666666666661</v>
      </c>
      <c r="P17" s="29">
        <f>ROUND(INDEX(hPower[Base Pow Min],MATCH($F17,hPower[id],0))*INDEX(hType[Hp],MATCH($L17,hType[Id],0))+15*AM17,0)</f>
        <v>79</v>
      </c>
      <c r="Q17" s="28">
        <f>INDEX(hPower[Pow Grow per Lv],MATCH($F17,hPower[id],0))*INDEX(hType[Hp],MATCH($L17,hType[Id],0))</f>
        <v>7.7777777777777786</v>
      </c>
      <c r="R17" s="29">
        <f>ROUND(INDEX(hPower[Base Pow Min],MATCH($F17,hPower[id],0))*INDEX(hType[Rec],MATCH($L17,hType[Id],0))+3*AM17,0)</f>
        <v>36</v>
      </c>
      <c r="S17" s="28">
        <f>INDEX(hPower[Pow Grow per Lv],MATCH($F17,hPower[id],0))*INDEX(hType[Rec],MATCH($L17,hType[Id],0))</f>
        <v>3.8888888888888893</v>
      </c>
      <c r="T17" s="1">
        <f>INDEX(hPower[Team Cost],MATCH($F17,hPower[id],0))</f>
        <v>4</v>
      </c>
      <c r="U17" s="1">
        <v>0</v>
      </c>
      <c r="V17" s="1" t="str">
        <f t="shared" si="3"/>
        <v>1MM15</v>
      </c>
      <c r="W17" s="3">
        <f>INDEX(hPower[Max Lv Min],MATCH(Heroes!F17,hPower[id],0))</f>
        <v>15</v>
      </c>
      <c r="X17" s="1">
        <f>INDEX(Econ[Sell Base],MATCH(Heroes!$F17,Econ[id],0))</f>
        <v>200</v>
      </c>
      <c r="Y17" s="1">
        <f>INDEX(Econ[Sell Growth],MATCH(Heroes!$F17,Econ[id],0))</f>
        <v>200</v>
      </c>
      <c r="Z17" s="1">
        <f>INDEX(Econ[Feed XP Base],MATCH(Heroes!$F17,Econ[id],0))</f>
        <v>200</v>
      </c>
      <c r="AA17" s="1">
        <f>INDEX(Econ[Feed XP Grow],MATCH(Heroes!$F17,Econ[id],0))</f>
        <v>200</v>
      </c>
      <c r="AB17" s="1">
        <f t="shared" si="4"/>
        <v>300</v>
      </c>
      <c r="AC17" s="1">
        <f t="shared" si="5"/>
        <v>300</v>
      </c>
      <c r="AD17" s="92" t="str">
        <f t="shared" si="6"/>
        <v>25-max-evo</v>
      </c>
      <c r="AE17" s="1" t="s">
        <v>69</v>
      </c>
      <c r="AF17" s="1" t="s">
        <v>1701</v>
      </c>
      <c r="AG17" s="1" t="s">
        <v>7</v>
      </c>
      <c r="AH17" s="1" t="s">
        <v>74</v>
      </c>
      <c r="AK17" s="1" t="s">
        <v>431</v>
      </c>
      <c r="AL17" s="1" t="s">
        <v>64</v>
      </c>
      <c r="AM17" s="1">
        <v>0.83022977296190326</v>
      </c>
      <c r="AO17" s="3" t="s">
        <v>93</v>
      </c>
      <c r="AQ17" s="3" t="str">
        <f>VLOOKUP(A17,'_REF Skills'!$A$1:$B$400,2,FALSE)</f>
        <v>Act_r2_Earth_Minera's Favor</v>
      </c>
      <c r="AR17" s="3" t="str">
        <f>VLOOKUP(A17,'_REF Skills'!$D$1:$E$400,2,FALSE)</f>
        <v>Ldr_r2_Earth_Druid_Iildor's Favor</v>
      </c>
      <c r="BE17"/>
      <c r="BF17" s="12"/>
      <c r="BG17"/>
    </row>
    <row r="18" spans="1:59" ht="16">
      <c r="A18" s="1" t="str">
        <f t="shared" si="0"/>
        <v>r1_Earth_Druid_e3</v>
      </c>
      <c r="B18" s="3" t="s">
        <v>757</v>
      </c>
      <c r="C18" s="1" t="s">
        <v>167</v>
      </c>
      <c r="D18" s="1" t="s">
        <v>108</v>
      </c>
      <c r="E18" s="5">
        <v>17</v>
      </c>
      <c r="F18" s="1">
        <f t="shared" si="1"/>
        <v>3</v>
      </c>
      <c r="G18" s="1">
        <f>INDEX(Family[BaseRarity],MATCH(Heroes!$C18,Family[Family],0))</f>
        <v>1</v>
      </c>
      <c r="H18" s="1">
        <f>INDEX(Family[MaxRarity],MATCH(Heroes!$C18,Family[Family],0))</f>
        <v>3</v>
      </c>
      <c r="I18" s="1">
        <v>3</v>
      </c>
      <c r="J18" s="1" t="s">
        <v>23</v>
      </c>
      <c r="K18" s="1" t="str">
        <f>CONCATENATE(L18,",",VLOOKUP($AO18,'Hero Types'!$B$10:$D$16,2,FALSE))</f>
        <v>3,10</v>
      </c>
      <c r="L18" s="3">
        <v>3</v>
      </c>
      <c r="M18" s="1" t="str">
        <f t="shared" si="2"/>
        <v>Act_r3_Earth_Minera's Blessing, Ldr_r3_Earth_Druid_Iildor's Grace</v>
      </c>
      <c r="N18" s="29">
        <f>ROUND(INDEX(hPower[Base Pow Min],MATCH($F18,hPower[id],0))*INDEX(hType[Atk],MATCH($L18,hType[Id],0))+9*AM18,0)</f>
        <v>68</v>
      </c>
      <c r="O18" s="28">
        <f>INDEX(hPower[Pow Grow per Lv],MATCH($F18,hPower[id],0))*INDEX(hType[Atk],MATCH($L18,hType[Id],0))</f>
        <v>4.6666666666666661</v>
      </c>
      <c r="P18" s="29">
        <f>ROUND(INDEX(hPower[Base Pow Min],MATCH($F18,hPower[id],0))*INDEX(hType[Hp],MATCH($L18,hType[Id],0))+15*AM18,0)</f>
        <v>113</v>
      </c>
      <c r="Q18" s="28">
        <f>INDEX(hPower[Pow Grow per Lv],MATCH($F18,hPower[id],0))*INDEX(hType[Hp],MATCH($L18,hType[Id],0))</f>
        <v>7.7777777777777786</v>
      </c>
      <c r="R18" s="29">
        <f>ROUND(INDEX(hPower[Base Pow Min],MATCH($F18,hPower[id],0))*INDEX(hType[Rec],MATCH($L18,hType[Id],0))+3*AM18,0)</f>
        <v>56</v>
      </c>
      <c r="S18" s="28">
        <f>INDEX(hPower[Pow Grow per Lv],MATCH($F18,hPower[id],0))*INDEX(hType[Rec],MATCH($L18,hType[Id],0))</f>
        <v>3.8888888888888893</v>
      </c>
      <c r="T18" s="1">
        <f>INDEX(hPower[Team Cost],MATCH($F18,hPower[id],0))</f>
        <v>6</v>
      </c>
      <c r="U18" s="1">
        <v>0</v>
      </c>
      <c r="V18" s="1" t="str">
        <f t="shared" si="3"/>
        <v>1MM25</v>
      </c>
      <c r="W18" s="3">
        <f>INDEX(hPower[Max Lv Min],MATCH(Heroes!F18,hPower[id],0))</f>
        <v>25</v>
      </c>
      <c r="X18" s="1">
        <f>INDEX(Econ[Sell Base],MATCH(Heroes!$F18,Econ[id],0))</f>
        <v>300</v>
      </c>
      <c r="Y18" s="1">
        <f>INDEX(Econ[Sell Growth],MATCH(Heroes!$F18,Econ[id],0))</f>
        <v>300</v>
      </c>
      <c r="Z18" s="1">
        <f>INDEX(Econ[Feed XP Base],MATCH(Heroes!$F18,Econ[id],0))</f>
        <v>300</v>
      </c>
      <c r="AA18" s="1">
        <f>INDEX(Econ[Feed XP Grow],MATCH(Heroes!$F18,Econ[id],0))</f>
        <v>300</v>
      </c>
      <c r="AB18" s="1">
        <f t="shared" si="4"/>
        <v>450</v>
      </c>
      <c r="AC18" s="1">
        <f t="shared" si="5"/>
        <v>450</v>
      </c>
      <c r="AD18" s="92" t="str">
        <f t="shared" si="6"/>
        <v>35-max-evo</v>
      </c>
      <c r="AE18" s="1" t="s">
        <v>69</v>
      </c>
      <c r="AF18" s="1" t="s">
        <v>1702</v>
      </c>
      <c r="AG18" s="1" t="s">
        <v>7</v>
      </c>
      <c r="AH18" s="1" t="s">
        <v>74</v>
      </c>
      <c r="AK18" s="1" t="s">
        <v>431</v>
      </c>
      <c r="AL18" s="1" t="s">
        <v>65</v>
      </c>
      <c r="AM18" s="1">
        <v>0.1151950900251022</v>
      </c>
      <c r="AO18" s="3" t="s">
        <v>93</v>
      </c>
      <c r="AQ18" s="3" t="str">
        <f>VLOOKUP(A18,'_REF Skills'!$A$1:$B$400,2,FALSE)</f>
        <v>Act_r3_Earth_Minera's Blessing</v>
      </c>
      <c r="AR18" s="3" t="str">
        <f>VLOOKUP(A18,'_REF Skills'!$D$1:$E$400,2,FALSE)</f>
        <v>Ldr_r3_Earth_Druid_Iildor's Grace</v>
      </c>
      <c r="BE18"/>
      <c r="BF18" s="12"/>
      <c r="BG18"/>
    </row>
    <row r="19" spans="1:59" ht="16">
      <c r="A19" s="1" t="str">
        <f t="shared" si="0"/>
        <v>r1_Earth_Enchantress_e1</v>
      </c>
      <c r="B19" s="3" t="s">
        <v>399</v>
      </c>
      <c r="C19" s="1" t="s">
        <v>175</v>
      </c>
      <c r="D19" s="1" t="s">
        <v>72</v>
      </c>
      <c r="E19" s="5">
        <v>18</v>
      </c>
      <c r="F19" s="1">
        <f t="shared" si="1"/>
        <v>1</v>
      </c>
      <c r="G19" s="1">
        <f>INDEX(Family[BaseRarity],MATCH(Heroes!$C19,Family[Family],0))</f>
        <v>1</v>
      </c>
      <c r="H19" s="1">
        <f>INDEX(Family[MaxRarity],MATCH(Heroes!$C19,Family[Family],0))</f>
        <v>3</v>
      </c>
      <c r="I19" s="1">
        <v>1</v>
      </c>
      <c r="J19" s="1" t="s">
        <v>23</v>
      </c>
      <c r="K19" s="1" t="str">
        <f>CONCATENATE(L19,",",VLOOKUP($AO19,'Hero Types'!$B$10:$D$16,2,FALSE))</f>
        <v>5,10</v>
      </c>
      <c r="L19" s="3">
        <v>5</v>
      </c>
      <c r="M19" s="1" t="str">
        <f t="shared" si="2"/>
        <v>Act_r1_Earth_Budding, Ldr_r1_Earth_Enchantress_Iildor's Thanks</v>
      </c>
      <c r="N19" s="29">
        <f>ROUND(INDEX(hPower[Base Pow Min],MATCH($F19,hPower[id],0))*INDEX(hType[Atk],MATCH($L19,hType[Id],0))+9*AM19,0)</f>
        <v>47</v>
      </c>
      <c r="O19" s="28">
        <f>INDEX(hPower[Pow Grow per Lv],MATCH($F19,hPower[id],0))*INDEX(hType[Atk],MATCH($L19,hType[Id],0))</f>
        <v>9.3333333333333321</v>
      </c>
      <c r="P19" s="29">
        <f>ROUND(INDEX(hPower[Base Pow Min],MATCH($F19,hPower[id],0))*INDEX(hType[Hp],MATCH($L19,hType[Id],0))+15*AM19,0)</f>
        <v>28</v>
      </c>
      <c r="Q19" s="28">
        <f>INDEX(hPower[Pow Grow per Lv],MATCH($F19,hPower[id],0))*INDEX(hType[Hp],MATCH($L19,hType[Id],0))</f>
        <v>3.8888888888888893</v>
      </c>
      <c r="R19" s="29">
        <f>ROUND(INDEX(hPower[Base Pow Min],MATCH($F19,hPower[id],0))*INDEX(hType[Rec],MATCH($L19,hType[Id],0))+3*AM19,0)</f>
        <v>16</v>
      </c>
      <c r="S19" s="28">
        <f>INDEX(hPower[Pow Grow per Lv],MATCH($F19,hPower[id],0))*INDEX(hType[Rec],MATCH($L19,hType[Id],0))</f>
        <v>3.1111111111111107</v>
      </c>
      <c r="T19" s="1">
        <f>INDEX(hPower[Team Cost],MATCH($F19,hPower[id],0))</f>
        <v>2</v>
      </c>
      <c r="U19" s="1">
        <v>0</v>
      </c>
      <c r="V19" s="1" t="str">
        <f t="shared" si="3"/>
        <v>1MM10</v>
      </c>
      <c r="W19" s="3">
        <f>INDEX(hPower[Max Lv Min],MATCH(Heroes!F19,hPower[id],0))</f>
        <v>10</v>
      </c>
      <c r="X19" s="1">
        <f>INDEX(Econ[Sell Base],MATCH(Heroes!$F19,Econ[id],0))</f>
        <v>100</v>
      </c>
      <c r="Y19" s="1">
        <f>INDEX(Econ[Sell Growth],MATCH(Heroes!$F19,Econ[id],0))</f>
        <v>100</v>
      </c>
      <c r="Z19" s="1">
        <f>INDEX(Econ[Feed XP Base],MATCH(Heroes!$F19,Econ[id],0))</f>
        <v>100</v>
      </c>
      <c r="AA19" s="1">
        <f>INDEX(Econ[Feed XP Grow],MATCH(Heroes!$F19,Econ[id],0))</f>
        <v>100</v>
      </c>
      <c r="AB19" s="1">
        <f t="shared" si="4"/>
        <v>150</v>
      </c>
      <c r="AC19" s="1">
        <f t="shared" si="5"/>
        <v>150</v>
      </c>
      <c r="AD19" s="92" t="str">
        <f t="shared" si="6"/>
        <v>15-max-evo</v>
      </c>
      <c r="AE19" s="1" t="s">
        <v>69</v>
      </c>
      <c r="AF19" s="1" t="s">
        <v>1703</v>
      </c>
      <c r="AG19" s="1" t="s">
        <v>7</v>
      </c>
      <c r="AH19" s="1" t="s">
        <v>74</v>
      </c>
      <c r="AK19" s="1" t="s">
        <v>431</v>
      </c>
      <c r="AL19" s="1" t="s">
        <v>57</v>
      </c>
      <c r="AM19" s="1">
        <v>0.75800989098625504</v>
      </c>
      <c r="AO19" s="3" t="s">
        <v>93</v>
      </c>
      <c r="AQ19" s="3" t="str">
        <f>VLOOKUP(A19,'_REF Skills'!$A$1:$B$400,2,FALSE)</f>
        <v>Act_r1_Earth_Budding</v>
      </c>
      <c r="AR19" s="3" t="str">
        <f>VLOOKUP(A19,'_REF Skills'!$D$1:$E$400,2,FALSE)</f>
        <v>Ldr_r1_Earth_Enchantress_Iildor's Thanks</v>
      </c>
      <c r="BE19"/>
      <c r="BF19" s="12"/>
      <c r="BG19"/>
    </row>
    <row r="20" spans="1:59" ht="16">
      <c r="A20" s="1" t="str">
        <f t="shared" si="0"/>
        <v>r1_Earth_Enchantress_e2</v>
      </c>
      <c r="B20" s="3" t="s">
        <v>400</v>
      </c>
      <c r="C20" s="1" t="s">
        <v>175</v>
      </c>
      <c r="D20" s="1" t="s">
        <v>72</v>
      </c>
      <c r="E20" s="5">
        <v>19</v>
      </c>
      <c r="F20" s="1">
        <f t="shared" si="1"/>
        <v>2</v>
      </c>
      <c r="G20" s="1">
        <f>INDEX(Family[BaseRarity],MATCH(Heroes!$C20,Family[Family],0))</f>
        <v>1</v>
      </c>
      <c r="H20" s="1">
        <f>INDEX(Family[MaxRarity],MATCH(Heroes!$C20,Family[Family],0))</f>
        <v>3</v>
      </c>
      <c r="I20" s="1">
        <v>2</v>
      </c>
      <c r="J20" s="1" t="s">
        <v>23</v>
      </c>
      <c r="K20" s="1" t="str">
        <f>CONCATENATE(L20,",",VLOOKUP($AO20,'Hero Types'!$B$10:$D$16,2,FALSE))</f>
        <v>5,10</v>
      </c>
      <c r="L20" s="3">
        <v>5</v>
      </c>
      <c r="M20" s="1" t="str">
        <f t="shared" si="2"/>
        <v>Act_r2_Earth_Undergrowth, Ldr_r2_Earth_Enchantress_Iildor's Favor</v>
      </c>
      <c r="N20" s="29">
        <f>ROUND(INDEX(hPower[Base Pow Min],MATCH($F20,hPower[id],0))*INDEX(hType[Atk],MATCH($L20,hType[Id],0))+9*AM20,0)</f>
        <v>83</v>
      </c>
      <c r="O20" s="28">
        <f>INDEX(hPower[Pow Grow per Lv],MATCH($F20,hPower[id],0))*INDEX(hType[Atk],MATCH($L20,hType[Id],0))</f>
        <v>9.3333333333333321</v>
      </c>
      <c r="P20" s="29">
        <f>ROUND(INDEX(hPower[Base Pow Min],MATCH($F20,hPower[id],0))*INDEX(hType[Hp],MATCH($L20,hType[Id],0))+15*AM20,0)</f>
        <v>38</v>
      </c>
      <c r="Q20" s="28">
        <f>INDEX(hPower[Pow Grow per Lv],MATCH($F20,hPower[id],0))*INDEX(hType[Hp],MATCH($L20,hType[Id],0))</f>
        <v>3.8888888888888893</v>
      </c>
      <c r="R20" s="29">
        <f>ROUND(INDEX(hPower[Base Pow Min],MATCH($F20,hPower[id],0))*INDEX(hType[Rec],MATCH($L20,hType[Id],0))+3*AM20,0)</f>
        <v>28</v>
      </c>
      <c r="S20" s="28">
        <f>INDEX(hPower[Pow Grow per Lv],MATCH($F20,hPower[id],0))*INDEX(hType[Rec],MATCH($L20,hType[Id],0))</f>
        <v>3.1111111111111107</v>
      </c>
      <c r="T20" s="1">
        <f>INDEX(hPower[Team Cost],MATCH($F20,hPower[id],0))</f>
        <v>4</v>
      </c>
      <c r="U20" s="1">
        <v>0</v>
      </c>
      <c r="V20" s="1" t="str">
        <f t="shared" si="3"/>
        <v>1MM15</v>
      </c>
      <c r="W20" s="3">
        <f>INDEX(hPower[Max Lv Min],MATCH(Heroes!F20,hPower[id],0))</f>
        <v>15</v>
      </c>
      <c r="X20" s="1">
        <f>INDEX(Econ[Sell Base],MATCH(Heroes!$F20,Econ[id],0))</f>
        <v>200</v>
      </c>
      <c r="Y20" s="1">
        <f>INDEX(Econ[Sell Growth],MATCH(Heroes!$F20,Econ[id],0))</f>
        <v>200</v>
      </c>
      <c r="Z20" s="1">
        <f>INDEX(Econ[Feed XP Base],MATCH(Heroes!$F20,Econ[id],0))</f>
        <v>200</v>
      </c>
      <c r="AA20" s="1">
        <f>INDEX(Econ[Feed XP Grow],MATCH(Heroes!$F20,Econ[id],0))</f>
        <v>200</v>
      </c>
      <c r="AB20" s="1">
        <f t="shared" si="4"/>
        <v>300</v>
      </c>
      <c r="AC20" s="1">
        <f t="shared" si="5"/>
        <v>300</v>
      </c>
      <c r="AD20" s="92" t="str">
        <f t="shared" si="6"/>
        <v>25-max-evo</v>
      </c>
      <c r="AE20" s="1" t="s">
        <v>69</v>
      </c>
      <c r="AF20" s="1" t="s">
        <v>1704</v>
      </c>
      <c r="AG20" s="1" t="s">
        <v>7</v>
      </c>
      <c r="AH20" s="1" t="s">
        <v>74</v>
      </c>
      <c r="AK20" s="1" t="s">
        <v>431</v>
      </c>
      <c r="AL20" s="1" t="s">
        <v>64</v>
      </c>
      <c r="AM20" s="1">
        <v>0.31869566792040893</v>
      </c>
      <c r="AO20" s="3" t="s">
        <v>93</v>
      </c>
      <c r="AQ20" s="3" t="str">
        <f>VLOOKUP(A20,'_REF Skills'!$A$1:$B$400,2,FALSE)</f>
        <v>Act_r2_Earth_Undergrowth</v>
      </c>
      <c r="AR20" s="3" t="str">
        <f>VLOOKUP(A20,'_REF Skills'!$D$1:$E$400,2,FALSE)</f>
        <v>Ldr_r2_Earth_Enchantress_Iildor's Favor</v>
      </c>
      <c r="BE20"/>
      <c r="BF20" s="12"/>
      <c r="BG20"/>
    </row>
    <row r="21" spans="1:59" ht="16">
      <c r="A21" s="1" t="str">
        <f t="shared" si="0"/>
        <v>r1_Earth_Enchantress_e3</v>
      </c>
      <c r="B21" s="3" t="s">
        <v>401</v>
      </c>
      <c r="C21" s="1" t="s">
        <v>175</v>
      </c>
      <c r="D21" s="1" t="s">
        <v>72</v>
      </c>
      <c r="E21" s="5">
        <v>20</v>
      </c>
      <c r="F21" s="1">
        <f t="shared" si="1"/>
        <v>3</v>
      </c>
      <c r="G21" s="1">
        <f>INDEX(Family[BaseRarity],MATCH(Heroes!$C21,Family[Family],0))</f>
        <v>1</v>
      </c>
      <c r="H21" s="1">
        <f>INDEX(Family[MaxRarity],MATCH(Heroes!$C21,Family[Family],0))</f>
        <v>3</v>
      </c>
      <c r="I21" s="1">
        <v>3</v>
      </c>
      <c r="J21" s="1" t="s">
        <v>23</v>
      </c>
      <c r="K21" s="1" t="str">
        <f>CONCATENATE(L21,",",VLOOKUP($AO21,'Hero Types'!$B$10:$D$16,2,FALSE))</f>
        <v>5,10</v>
      </c>
      <c r="L21" s="3">
        <v>5</v>
      </c>
      <c r="M21" s="1" t="str">
        <f t="shared" si="2"/>
        <v>Act_r3_Earth_Blossom, Ldr_r3_Earth_Enchantress_Iildor's Grace</v>
      </c>
      <c r="N21" s="29">
        <f>ROUND(INDEX(hPower[Base Pow Min],MATCH($F21,hPower[id],0))*INDEX(hType[Atk],MATCH($L21,hType[Id],0))+9*AM21,0)</f>
        <v>139</v>
      </c>
      <c r="O21" s="28">
        <f>INDEX(hPower[Pow Grow per Lv],MATCH($F21,hPower[id],0))*INDEX(hType[Atk],MATCH($L21,hType[Id],0))</f>
        <v>9.3333333333333321</v>
      </c>
      <c r="P21" s="29">
        <f>ROUND(INDEX(hPower[Base Pow Min],MATCH($F21,hPower[id],0))*INDEX(hType[Hp],MATCH($L21,hType[Id],0))+15*AM21,0)</f>
        <v>66</v>
      </c>
      <c r="Q21" s="28">
        <f>INDEX(hPower[Pow Grow per Lv],MATCH($F21,hPower[id],0))*INDEX(hType[Hp],MATCH($L21,hType[Id],0))</f>
        <v>3.8888888888888893</v>
      </c>
      <c r="R21" s="29">
        <f>ROUND(INDEX(hPower[Base Pow Min],MATCH($F21,hPower[id],0))*INDEX(hType[Rec],MATCH($L21,hType[Id],0))+3*AM21,0)</f>
        <v>46</v>
      </c>
      <c r="S21" s="28">
        <f>INDEX(hPower[Pow Grow per Lv],MATCH($F21,hPower[id],0))*INDEX(hType[Rec],MATCH($L21,hType[Id],0))</f>
        <v>3.1111111111111107</v>
      </c>
      <c r="T21" s="1">
        <f>INDEX(hPower[Team Cost],MATCH($F21,hPower[id],0))</f>
        <v>6</v>
      </c>
      <c r="U21" s="1">
        <v>0</v>
      </c>
      <c r="V21" s="1" t="str">
        <f t="shared" si="3"/>
        <v>1MM25</v>
      </c>
      <c r="W21" s="3">
        <f>INDEX(hPower[Max Lv Min],MATCH(Heroes!F21,hPower[id],0))</f>
        <v>25</v>
      </c>
      <c r="X21" s="1">
        <f>INDEX(Econ[Sell Base],MATCH(Heroes!$F21,Econ[id],0))</f>
        <v>300</v>
      </c>
      <c r="Y21" s="1">
        <f>INDEX(Econ[Sell Growth],MATCH(Heroes!$F21,Econ[id],0))</f>
        <v>300</v>
      </c>
      <c r="Z21" s="1">
        <f>INDEX(Econ[Feed XP Base],MATCH(Heroes!$F21,Econ[id],0))</f>
        <v>300</v>
      </c>
      <c r="AA21" s="1">
        <f>INDEX(Econ[Feed XP Grow],MATCH(Heroes!$F21,Econ[id],0))</f>
        <v>300</v>
      </c>
      <c r="AB21" s="1">
        <f t="shared" si="4"/>
        <v>450</v>
      </c>
      <c r="AC21" s="1">
        <f t="shared" si="5"/>
        <v>450</v>
      </c>
      <c r="AD21" s="92" t="str">
        <f t="shared" si="6"/>
        <v>35-max-evo</v>
      </c>
      <c r="AE21" s="1" t="s">
        <v>69</v>
      </c>
      <c r="AF21" s="1" t="s">
        <v>1705</v>
      </c>
      <c r="AG21" s="1" t="s">
        <v>7</v>
      </c>
      <c r="AH21" s="1" t="s">
        <v>74</v>
      </c>
      <c r="AK21" s="1" t="s">
        <v>431</v>
      </c>
      <c r="AL21" s="1" t="s">
        <v>65</v>
      </c>
      <c r="AM21" s="1">
        <v>0.67555596309671151</v>
      </c>
      <c r="AO21" s="3" t="s">
        <v>93</v>
      </c>
      <c r="AQ21" s="3" t="str">
        <f>VLOOKUP(A21,'_REF Skills'!$A$1:$B$400,2,FALSE)</f>
        <v>Act_r3_Earth_Blossom</v>
      </c>
      <c r="AR21" s="3" t="str">
        <f>VLOOKUP(A21,'_REF Skills'!$D$1:$E$400,2,FALSE)</f>
        <v>Ldr_r3_Earth_Enchantress_Iildor's Grace</v>
      </c>
      <c r="BE21"/>
      <c r="BF21" s="12"/>
      <c r="BG21"/>
    </row>
    <row r="22" spans="1:59" ht="16">
      <c r="A22" s="1" t="str">
        <f t="shared" si="0"/>
        <v>r3_Earth_Grizzly_e1</v>
      </c>
      <c r="B22" s="3" t="s">
        <v>753</v>
      </c>
      <c r="C22" s="1" t="s">
        <v>163</v>
      </c>
      <c r="D22" s="1" t="s">
        <v>106</v>
      </c>
      <c r="E22" s="5">
        <v>21</v>
      </c>
      <c r="F22" s="1">
        <f t="shared" si="1"/>
        <v>3</v>
      </c>
      <c r="G22" s="1">
        <f>INDEX(Family[BaseRarity],MATCH(Heroes!$C22,Family[Family],0))</f>
        <v>3</v>
      </c>
      <c r="H22" s="1">
        <f>INDEX(Family[MaxRarity],MATCH(Heroes!$C22,Family[Family],0))</f>
        <v>4</v>
      </c>
      <c r="I22" s="1">
        <v>1</v>
      </c>
      <c r="J22" s="1" t="s">
        <v>23</v>
      </c>
      <c r="K22" s="1" t="str">
        <f>CONCATENATE(L22,",",VLOOKUP($AO22,'Hero Types'!$B$10:$D$16,2,FALSE))</f>
        <v>7,15</v>
      </c>
      <c r="L22" s="3">
        <v>7</v>
      </c>
      <c r="M22" s="1" t="str">
        <f t="shared" si="2"/>
        <v>Act_r3_Earth_Startling Roar, Ldr_r3_Earth_Grizzly_Iildor's Grace</v>
      </c>
      <c r="N22" s="29">
        <f>ROUND(INDEX(hPower[Base Pow Min],MATCH($F22,hPower[id],0))*INDEX(hType[Atk],MATCH($L22,hType[Id],0))+9*AM22,0)</f>
        <v>69</v>
      </c>
      <c r="O22" s="28">
        <f>INDEX(hPower[Pow Grow per Lv],MATCH($F22,hPower[id],0))*INDEX(hType[Atk],MATCH($L22,hType[Id],0))</f>
        <v>4.6666666666666661</v>
      </c>
      <c r="P22" s="29">
        <f>ROUND(INDEX(hPower[Base Pow Min],MATCH($F22,hPower[id],0))*INDEX(hType[Hp],MATCH($L22,hType[Id],0))+15*AM22,0)</f>
        <v>282</v>
      </c>
      <c r="Q22" s="28">
        <f>INDEX(hPower[Pow Grow per Lv],MATCH($F22,hPower[id],0))*INDEX(hType[Hp],MATCH($L22,hType[Id],0))</f>
        <v>19.444444444444443</v>
      </c>
      <c r="R22" s="29">
        <f>ROUND(INDEX(hPower[Base Pow Min],MATCH($F22,hPower[id],0))*INDEX(hType[Rec],MATCH($L22,hType[Id],0))+3*AM22,0)</f>
        <v>23</v>
      </c>
      <c r="S22" s="28">
        <f>INDEX(hPower[Pow Grow per Lv],MATCH($F22,hPower[id],0))*INDEX(hType[Rec],MATCH($L22,hType[Id],0))</f>
        <v>1.5555555555555554</v>
      </c>
      <c r="T22" s="1">
        <f>INDEX(hPower[Team Cost],MATCH($F22,hPower[id],0))</f>
        <v>6</v>
      </c>
      <c r="U22" s="1">
        <v>0</v>
      </c>
      <c r="V22" s="1" t="str">
        <f t="shared" si="3"/>
        <v>1MM25</v>
      </c>
      <c r="W22" s="3">
        <f>INDEX(hPower[Max Lv Min],MATCH(Heroes!F22,hPower[id],0))</f>
        <v>25</v>
      </c>
      <c r="X22" s="1">
        <f>INDEX(Econ[Sell Base],MATCH(Heroes!$F22,Econ[id],0))</f>
        <v>300</v>
      </c>
      <c r="Y22" s="1">
        <f>INDEX(Econ[Sell Growth],MATCH(Heroes!$F22,Econ[id],0))</f>
        <v>300</v>
      </c>
      <c r="Z22" s="1">
        <f>INDEX(Econ[Feed XP Base],MATCH(Heroes!$F22,Econ[id],0))</f>
        <v>300</v>
      </c>
      <c r="AA22" s="1">
        <f>INDEX(Econ[Feed XP Grow],MATCH(Heroes!$F22,Econ[id],0))</f>
        <v>300</v>
      </c>
      <c r="AB22" s="1">
        <f t="shared" si="4"/>
        <v>450</v>
      </c>
      <c r="AC22" s="1">
        <f t="shared" si="5"/>
        <v>450</v>
      </c>
      <c r="AD22" s="92" t="str">
        <f t="shared" si="6"/>
        <v>35-max-evo</v>
      </c>
      <c r="AE22" s="1" t="s">
        <v>69</v>
      </c>
      <c r="AF22" s="1" t="s">
        <v>1706</v>
      </c>
      <c r="AG22" s="1" t="s">
        <v>7</v>
      </c>
      <c r="AH22" s="1" t="s">
        <v>74</v>
      </c>
      <c r="AK22" s="1" t="s">
        <v>431</v>
      </c>
      <c r="AL22" s="1" t="s">
        <v>57</v>
      </c>
      <c r="AM22" s="1">
        <v>0.25226607731516759</v>
      </c>
      <c r="AO22" s="3" t="s">
        <v>20</v>
      </c>
      <c r="AQ22" s="3" t="str">
        <f>VLOOKUP(A22,'_REF Skills'!$A$1:$B$400,2,FALSE)</f>
        <v>Act_r3_Earth_Startling Roar</v>
      </c>
      <c r="AR22" s="3" t="str">
        <f>VLOOKUP(A22,'_REF Skills'!$D$1:$E$400,2,FALSE)</f>
        <v>Ldr_r3_Earth_Grizzly_Iildor's Grace</v>
      </c>
      <c r="BE22"/>
      <c r="BF22" s="12"/>
      <c r="BG22"/>
    </row>
    <row r="23" spans="1:59" ht="16">
      <c r="A23" s="1" t="str">
        <f t="shared" si="0"/>
        <v>r3_Earth_Grizzly_e2</v>
      </c>
      <c r="B23" s="3" t="s">
        <v>807</v>
      </c>
      <c r="C23" s="1" t="s">
        <v>163</v>
      </c>
      <c r="D23" s="1" t="s">
        <v>106</v>
      </c>
      <c r="E23" s="5">
        <v>22</v>
      </c>
      <c r="F23" s="1">
        <f t="shared" si="1"/>
        <v>4</v>
      </c>
      <c r="G23" s="1">
        <f>INDEX(Family[BaseRarity],MATCH(Heroes!$C23,Family[Family],0))</f>
        <v>3</v>
      </c>
      <c r="H23" s="1">
        <f>INDEX(Family[MaxRarity],MATCH(Heroes!$C23,Family[Family],0))</f>
        <v>4</v>
      </c>
      <c r="I23" s="1">
        <v>2</v>
      </c>
      <c r="J23" s="1" t="s">
        <v>23</v>
      </c>
      <c r="K23" s="1" t="str">
        <f>CONCATENATE(L23,",",VLOOKUP($AO23,'Hero Types'!$B$10:$D$16,2,FALSE))</f>
        <v>7,15</v>
      </c>
      <c r="L23" s="3">
        <v>7</v>
      </c>
      <c r="M23" s="1" t="str">
        <f t="shared" si="2"/>
        <v>Act_r4_Earth_Fearsome Roar, Ldr_r4_Earth_Grizzly_Iildor's Blessing</v>
      </c>
      <c r="N23" s="29">
        <f>ROUND(INDEX(hPower[Base Pow Min],MATCH($F23,hPower[id],0))*INDEX(hType[Atk],MATCH($L23,hType[Id],0))+9*AM23,0)</f>
        <v>142</v>
      </c>
      <c r="O23" s="28">
        <f>INDEX(hPower[Pow Grow per Lv],MATCH($F23,hPower[id],0))*INDEX(hType[Atk],MATCH($L23,hType[Id],0))</f>
        <v>4.6666666666666661</v>
      </c>
      <c r="P23" s="29">
        <f>ROUND(INDEX(hPower[Base Pow Min],MATCH($F23,hPower[id],0))*INDEX(hType[Hp],MATCH($L23,hType[Id],0))+15*AM23,0)</f>
        <v>570</v>
      </c>
      <c r="Q23" s="28">
        <f>INDEX(hPower[Pow Grow per Lv],MATCH($F23,hPower[id],0))*INDEX(hType[Hp],MATCH($L23,hType[Id],0))</f>
        <v>19.444444444444443</v>
      </c>
      <c r="R23" s="29">
        <f>ROUND(INDEX(hPower[Base Pow Min],MATCH($F23,hPower[id],0))*INDEX(hType[Rec],MATCH($L23,hType[Id],0))+3*AM23,0)</f>
        <v>47</v>
      </c>
      <c r="S23" s="28">
        <f>INDEX(hPower[Pow Grow per Lv],MATCH($F23,hPower[id],0))*INDEX(hType[Rec],MATCH($L23,hType[Id],0))</f>
        <v>1.5555555555555554</v>
      </c>
      <c r="T23" s="1">
        <f>INDEX(hPower[Team Cost],MATCH($F23,hPower[id],0))</f>
        <v>9</v>
      </c>
      <c r="U23" s="1">
        <v>0</v>
      </c>
      <c r="V23" s="1" t="str">
        <f t="shared" si="3"/>
        <v>1MM35</v>
      </c>
      <c r="W23" s="3">
        <f>INDEX(hPower[Max Lv Min],MATCH(Heroes!F23,hPower[id],0))</f>
        <v>35</v>
      </c>
      <c r="X23" s="1">
        <f>INDEX(Econ[Sell Base],MATCH(Heroes!$F23,Econ[id],0))</f>
        <v>400</v>
      </c>
      <c r="Y23" s="1">
        <f>INDEX(Econ[Sell Growth],MATCH(Heroes!$F23,Econ[id],0))</f>
        <v>400</v>
      </c>
      <c r="Z23" s="1">
        <f>INDEX(Econ[Feed XP Base],MATCH(Heroes!$F23,Econ[id],0))</f>
        <v>400</v>
      </c>
      <c r="AA23" s="1">
        <f>INDEX(Econ[Feed XP Grow],MATCH(Heroes!$F23,Econ[id],0))</f>
        <v>400</v>
      </c>
      <c r="AB23" s="1">
        <f t="shared" si="4"/>
        <v>600</v>
      </c>
      <c r="AC23" s="1">
        <f t="shared" si="5"/>
        <v>600</v>
      </c>
      <c r="AD23" s="92" t="str">
        <f t="shared" si="6"/>
        <v>50-max-evo</v>
      </c>
      <c r="AE23" s="1" t="s">
        <v>69</v>
      </c>
      <c r="AF23" s="15" t="s">
        <v>1707</v>
      </c>
      <c r="AG23" s="1" t="s">
        <v>7</v>
      </c>
      <c r="AH23" s="1" t="s">
        <v>74</v>
      </c>
      <c r="AK23" s="1" t="s">
        <v>431</v>
      </c>
      <c r="AL23" s="1" t="s">
        <v>64</v>
      </c>
      <c r="AM23" s="1">
        <v>0.97271539184684952</v>
      </c>
      <c r="AO23" s="3" t="s">
        <v>20</v>
      </c>
      <c r="AQ23" s="3" t="str">
        <f>VLOOKUP(A23,'_REF Skills'!$A$1:$B$400,2,FALSE)</f>
        <v>Act_r4_Earth_Fearsome Roar</v>
      </c>
      <c r="AR23" s="3" t="str">
        <f>VLOOKUP(A23,'_REF Skills'!$D$1:$E$400,2,FALSE)</f>
        <v>Ldr_r4_Earth_Grizzly_Iildor's Blessing</v>
      </c>
      <c r="BE23"/>
      <c r="BF23" s="12"/>
      <c r="BG23"/>
    </row>
    <row r="24" spans="1:59" ht="16">
      <c r="A24" s="1" t="str">
        <f t="shared" si="0"/>
        <v>r1_Fire_Knight_e1</v>
      </c>
      <c r="B24" s="3" t="s">
        <v>402</v>
      </c>
      <c r="C24" s="1" t="s">
        <v>169</v>
      </c>
      <c r="D24" s="1" t="s">
        <v>94</v>
      </c>
      <c r="E24" s="5">
        <v>23</v>
      </c>
      <c r="F24" s="1">
        <f t="shared" si="1"/>
        <v>1</v>
      </c>
      <c r="G24" s="1">
        <f>INDEX(Family[BaseRarity],MATCH(Heroes!$C24,Family[Family],0))</f>
        <v>1</v>
      </c>
      <c r="H24" s="1">
        <f>INDEX(Family[MaxRarity],MATCH(Heroes!$C24,Family[Family],0))</f>
        <v>4</v>
      </c>
      <c r="I24" s="1">
        <v>1</v>
      </c>
      <c r="J24" s="1" t="s">
        <v>22</v>
      </c>
      <c r="K24" s="1" t="str">
        <f>CONCATENATE(L24,",",VLOOKUP($AO24,'Hero Types'!$B$10:$D$16,2,FALSE))</f>
        <v>4,10</v>
      </c>
      <c r="L24" s="3">
        <v>4</v>
      </c>
      <c r="M24" s="1" t="str">
        <f t="shared" si="2"/>
        <v>Act_r1_Fire_Flame Punch, Ldr_r1_Fire_Knight_Arkenhold Thanks</v>
      </c>
      <c r="N24" s="29">
        <f>ROUND(INDEX(hPower[Base Pow Min],MATCH($F24,hPower[id],0))*INDEX(hType[Atk],MATCH($L24,hType[Id],0))+9*AM24,0)</f>
        <v>52</v>
      </c>
      <c r="O24" s="28">
        <f>INDEX(hPower[Pow Grow per Lv],MATCH($F24,hPower[id],0))*INDEX(hType[Atk],MATCH($L24,hType[Id],0))</f>
        <v>11.666666666666668</v>
      </c>
      <c r="P24" s="29">
        <f>ROUND(INDEX(hPower[Base Pow Min],MATCH($F24,hPower[id],0))*INDEX(hType[Hp],MATCH($L24,hType[Id],0))+15*AM24,0)</f>
        <v>36</v>
      </c>
      <c r="Q24" s="28">
        <f>INDEX(hPower[Pow Grow per Lv],MATCH($F24,hPower[id],0))*INDEX(hType[Hp],MATCH($L24,hType[Id],0))</f>
        <v>7.7777777777777786</v>
      </c>
      <c r="R24" s="29">
        <f>ROUND(INDEX(hPower[Base Pow Min],MATCH($F24,hPower[id],0))*INDEX(hType[Rec],MATCH($L24,hType[Id],0))+3*AM24,0)</f>
        <v>7</v>
      </c>
      <c r="S24" s="28">
        <f>INDEX(hPower[Pow Grow per Lv],MATCH($F24,hPower[id],0))*INDEX(hType[Rec],MATCH($L24,hType[Id],0))</f>
        <v>1.5555555555555554</v>
      </c>
      <c r="T24" s="1">
        <f>INDEX(hPower[Team Cost],MATCH($F24,hPower[id],0))</f>
        <v>2</v>
      </c>
      <c r="U24" s="1">
        <v>0</v>
      </c>
      <c r="V24" s="1" t="str">
        <f t="shared" si="3"/>
        <v>1MM10</v>
      </c>
      <c r="W24" s="3">
        <f>INDEX(hPower[Max Lv Min],MATCH(Heroes!F24,hPower[id],0))</f>
        <v>10</v>
      </c>
      <c r="X24" s="1">
        <f>INDEX(Econ[Sell Base],MATCH(Heroes!$F24,Econ[id],0))</f>
        <v>100</v>
      </c>
      <c r="Y24" s="1">
        <f>INDEX(Econ[Sell Growth],MATCH(Heroes!$F24,Econ[id],0))</f>
        <v>100</v>
      </c>
      <c r="Z24" s="1">
        <f>INDEX(Econ[Feed XP Base],MATCH(Heroes!$F24,Econ[id],0))</f>
        <v>100</v>
      </c>
      <c r="AA24" s="1">
        <f>INDEX(Econ[Feed XP Grow],MATCH(Heroes!$F24,Econ[id],0))</f>
        <v>100</v>
      </c>
      <c r="AB24" s="1">
        <f t="shared" si="4"/>
        <v>150</v>
      </c>
      <c r="AC24" s="1">
        <f t="shared" si="5"/>
        <v>150</v>
      </c>
      <c r="AD24" s="92" t="str">
        <f t="shared" si="6"/>
        <v>15-max-evo</v>
      </c>
      <c r="AE24" s="1" t="s">
        <v>69</v>
      </c>
      <c r="AF24" s="1" t="s">
        <v>1708</v>
      </c>
      <c r="AG24" s="1" t="s">
        <v>7</v>
      </c>
      <c r="AH24" s="1" t="s">
        <v>74</v>
      </c>
      <c r="AK24" s="1" t="s">
        <v>431</v>
      </c>
      <c r="AL24" s="1" t="s">
        <v>57</v>
      </c>
      <c r="AM24" s="1">
        <v>0.1726793446521161</v>
      </c>
      <c r="AO24" s="3" t="s">
        <v>93</v>
      </c>
      <c r="AQ24" s="3" t="str">
        <f>VLOOKUP(A24,'_REF Skills'!$A$1:$B$400,2,FALSE)</f>
        <v>Act_r1_Fire_Flame Punch</v>
      </c>
      <c r="AR24" s="3" t="str">
        <f>VLOOKUP(A24,'_REF Skills'!$D$1:$E$400,2,FALSE)</f>
        <v>Ldr_r1_Fire_Knight_Arkenhold Thanks</v>
      </c>
      <c r="BE24"/>
      <c r="BF24" s="12"/>
      <c r="BG24"/>
    </row>
    <row r="25" spans="1:59" ht="16">
      <c r="A25" s="1" t="str">
        <f t="shared" si="0"/>
        <v>r1_Fire_Knight_e2</v>
      </c>
      <c r="B25" s="3" t="s">
        <v>403</v>
      </c>
      <c r="C25" s="1" t="s">
        <v>169</v>
      </c>
      <c r="D25" s="1" t="s">
        <v>94</v>
      </c>
      <c r="E25" s="5">
        <v>24</v>
      </c>
      <c r="F25" s="1">
        <f t="shared" si="1"/>
        <v>2</v>
      </c>
      <c r="G25" s="1">
        <f>INDEX(Family[BaseRarity],MATCH(Heroes!$C25,Family[Family],0))</f>
        <v>1</v>
      </c>
      <c r="H25" s="1">
        <f>INDEX(Family[MaxRarity],MATCH(Heroes!$C25,Family[Family],0))</f>
        <v>4</v>
      </c>
      <c r="I25" s="1">
        <v>2</v>
      </c>
      <c r="J25" s="1" t="s">
        <v>22</v>
      </c>
      <c r="K25" s="1" t="str">
        <f>CONCATENATE(L25,",",VLOOKUP($AO25,'Hero Types'!$B$10:$D$16,2,FALSE))</f>
        <v>4,10</v>
      </c>
      <c r="L25" s="3">
        <v>4</v>
      </c>
      <c r="M25" s="1" t="str">
        <f t="shared" si="2"/>
        <v>Act_r2_Fire_Flame Bash, Ldr_r2_Fire_Knight_Arkenhold Favor</v>
      </c>
      <c r="N25" s="29">
        <f>ROUND(INDEX(hPower[Base Pow Min],MATCH($F25,hPower[id],0))*INDEX(hType[Atk],MATCH($L25,hType[Id],0))+9*AM25,0)</f>
        <v>107</v>
      </c>
      <c r="O25" s="28">
        <f>INDEX(hPower[Pow Grow per Lv],MATCH($F25,hPower[id],0))*INDEX(hType[Atk],MATCH($L25,hType[Id],0))</f>
        <v>11.666666666666668</v>
      </c>
      <c r="P25" s="29">
        <f>ROUND(INDEX(hPower[Base Pow Min],MATCH($F25,hPower[id],0))*INDEX(hType[Hp],MATCH($L25,hType[Id],0))+15*AM25,0)</f>
        <v>79</v>
      </c>
      <c r="Q25" s="28">
        <f>INDEX(hPower[Pow Grow per Lv],MATCH($F25,hPower[id],0))*INDEX(hType[Hp],MATCH($L25,hType[Id],0))</f>
        <v>7.7777777777777786</v>
      </c>
      <c r="R25" s="29">
        <f>ROUND(INDEX(hPower[Base Pow Min],MATCH($F25,hPower[id],0))*INDEX(hType[Rec],MATCH($L25,hType[Id],0))+3*AM25,0)</f>
        <v>16</v>
      </c>
      <c r="S25" s="28">
        <f>INDEX(hPower[Pow Grow per Lv],MATCH($F25,hPower[id],0))*INDEX(hType[Rec],MATCH($L25,hType[Id],0))</f>
        <v>1.5555555555555554</v>
      </c>
      <c r="T25" s="1">
        <f>INDEX(hPower[Team Cost],MATCH($F25,hPower[id],0))</f>
        <v>4</v>
      </c>
      <c r="U25" s="1">
        <v>0</v>
      </c>
      <c r="V25" s="1" t="str">
        <f t="shared" si="3"/>
        <v>1MM15</v>
      </c>
      <c r="W25" s="3">
        <f>INDEX(hPower[Max Lv Min],MATCH(Heroes!F25,hPower[id],0))</f>
        <v>15</v>
      </c>
      <c r="X25" s="1">
        <f>INDEX(Econ[Sell Base],MATCH(Heroes!$F25,Econ[id],0))</f>
        <v>200</v>
      </c>
      <c r="Y25" s="1">
        <f>INDEX(Econ[Sell Growth],MATCH(Heroes!$F25,Econ[id],0))</f>
        <v>200</v>
      </c>
      <c r="Z25" s="1">
        <f>INDEX(Econ[Feed XP Base],MATCH(Heroes!$F25,Econ[id],0))</f>
        <v>200</v>
      </c>
      <c r="AA25" s="1">
        <f>INDEX(Econ[Feed XP Grow],MATCH(Heroes!$F25,Econ[id],0))</f>
        <v>200</v>
      </c>
      <c r="AB25" s="1">
        <f t="shared" si="4"/>
        <v>300</v>
      </c>
      <c r="AC25" s="1">
        <f t="shared" si="5"/>
        <v>300</v>
      </c>
      <c r="AD25" s="92" t="str">
        <f t="shared" si="6"/>
        <v>25-max-evo</v>
      </c>
      <c r="AE25" s="1" t="s">
        <v>69</v>
      </c>
      <c r="AF25" s="1" t="s">
        <v>1709</v>
      </c>
      <c r="AG25" s="1" t="s">
        <v>7</v>
      </c>
      <c r="AH25" s="1" t="s">
        <v>74</v>
      </c>
      <c r="AK25" s="1" t="s">
        <v>431</v>
      </c>
      <c r="AL25" s="1" t="s">
        <v>64</v>
      </c>
      <c r="AM25" s="1">
        <v>0.82560141683783139</v>
      </c>
      <c r="AO25" s="3" t="s">
        <v>93</v>
      </c>
      <c r="AQ25" s="3" t="str">
        <f>VLOOKUP(A25,'_REF Skills'!$A$1:$B$400,2,FALSE)</f>
        <v>Act_r2_Fire_Flame Bash</v>
      </c>
      <c r="AR25" s="3" t="str">
        <f>VLOOKUP(A25,'_REF Skills'!$D$1:$E$400,2,FALSE)</f>
        <v>Ldr_r2_Fire_Knight_Arkenhold Favor</v>
      </c>
      <c r="BE25"/>
      <c r="BF25" s="12"/>
      <c r="BG25"/>
    </row>
    <row r="26" spans="1:59" ht="16">
      <c r="A26" s="1" t="str">
        <f t="shared" si="0"/>
        <v>r1_Fire_Knight_e3</v>
      </c>
      <c r="B26" s="3" t="s">
        <v>803</v>
      </c>
      <c r="C26" s="1" t="s">
        <v>169</v>
      </c>
      <c r="D26" s="1" t="s">
        <v>94</v>
      </c>
      <c r="E26" s="5">
        <v>25</v>
      </c>
      <c r="F26" s="1">
        <f t="shared" si="1"/>
        <v>3</v>
      </c>
      <c r="G26" s="1">
        <f>INDEX(Family[BaseRarity],MATCH(Heroes!$C26,Family[Family],0))</f>
        <v>1</v>
      </c>
      <c r="H26" s="1">
        <f>INDEX(Family[MaxRarity],MATCH(Heroes!$C26,Family[Family],0))</f>
        <v>4</v>
      </c>
      <c r="I26" s="1">
        <v>3</v>
      </c>
      <c r="J26" s="1" t="s">
        <v>22</v>
      </c>
      <c r="K26" s="1" t="str">
        <f>CONCATENATE(L26,",",VLOOKUP($AO26,'Hero Types'!$B$10:$D$16,2,FALSE))</f>
        <v>4,10</v>
      </c>
      <c r="L26" s="3">
        <v>4</v>
      </c>
      <c r="M26" s="1" t="str">
        <f t="shared" si="2"/>
        <v>Act_r3_Fire_Embers of Mirscend, Ldr_r3_Fire_Knight_Arkenhold Grace</v>
      </c>
      <c r="N26" s="29">
        <f>ROUND(INDEX(hPower[Base Pow Min],MATCH($F26,hPower[id],0))*INDEX(hType[Atk],MATCH($L26,hType[Id],0))+9*AM26,0)</f>
        <v>173</v>
      </c>
      <c r="O26" s="28">
        <f>INDEX(hPower[Pow Grow per Lv],MATCH($F26,hPower[id],0))*INDEX(hType[Atk],MATCH($L26,hType[Id],0))</f>
        <v>11.666666666666668</v>
      </c>
      <c r="P26" s="29">
        <f>ROUND(INDEX(hPower[Base Pow Min],MATCH($F26,hPower[id],0))*INDEX(hType[Hp],MATCH($L26,hType[Id],0))+15*AM26,0)</f>
        <v>122</v>
      </c>
      <c r="Q26" s="28">
        <f>INDEX(hPower[Pow Grow per Lv],MATCH($F26,hPower[id],0))*INDEX(hType[Hp],MATCH($L26,hType[Id],0))</f>
        <v>7.7777777777777786</v>
      </c>
      <c r="R26" s="29">
        <f>ROUND(INDEX(hPower[Base Pow Min],MATCH($F26,hPower[id],0))*INDEX(hType[Rec],MATCH($L26,hType[Id],0))+3*AM26,0)</f>
        <v>24</v>
      </c>
      <c r="S26" s="28">
        <f>INDEX(hPower[Pow Grow per Lv],MATCH($F26,hPower[id],0))*INDEX(hType[Rec],MATCH($L26,hType[Id],0))</f>
        <v>1.5555555555555554</v>
      </c>
      <c r="T26" s="1">
        <f>INDEX(hPower[Team Cost],MATCH($F26,hPower[id],0))</f>
        <v>6</v>
      </c>
      <c r="U26" s="1">
        <v>0</v>
      </c>
      <c r="V26" s="1" t="str">
        <f t="shared" si="3"/>
        <v>1MM25</v>
      </c>
      <c r="W26" s="3">
        <f>INDEX(hPower[Max Lv Min],MATCH(Heroes!F26,hPower[id],0))</f>
        <v>25</v>
      </c>
      <c r="X26" s="1">
        <f>INDEX(Econ[Sell Base],MATCH(Heroes!$F26,Econ[id],0))</f>
        <v>300</v>
      </c>
      <c r="Y26" s="1">
        <f>INDEX(Econ[Sell Growth],MATCH(Heroes!$F26,Econ[id],0))</f>
        <v>300</v>
      </c>
      <c r="Z26" s="1">
        <f>INDEX(Econ[Feed XP Base],MATCH(Heroes!$F26,Econ[id],0))</f>
        <v>300</v>
      </c>
      <c r="AA26" s="1">
        <f>INDEX(Econ[Feed XP Grow],MATCH(Heroes!$F26,Econ[id],0))</f>
        <v>300</v>
      </c>
      <c r="AB26" s="1">
        <f t="shared" si="4"/>
        <v>450</v>
      </c>
      <c r="AC26" s="1">
        <f t="shared" si="5"/>
        <v>450</v>
      </c>
      <c r="AD26" s="92" t="str">
        <f t="shared" si="6"/>
        <v>35-max-evo</v>
      </c>
      <c r="AE26" s="1" t="s">
        <v>69</v>
      </c>
      <c r="AF26" s="1" t="s">
        <v>1710</v>
      </c>
      <c r="AG26" s="1" t="s">
        <v>7</v>
      </c>
      <c r="AH26" s="1" t="s">
        <v>74</v>
      </c>
      <c r="AK26" s="1" t="s">
        <v>431</v>
      </c>
      <c r="AL26" s="1" t="s">
        <v>65</v>
      </c>
      <c r="AM26" s="1">
        <v>0.75327943233263139</v>
      </c>
      <c r="AO26" s="3" t="s">
        <v>93</v>
      </c>
      <c r="AQ26" s="3" t="str">
        <f>VLOOKUP(A26,'_REF Skills'!$A$1:$B$400,2,FALSE)</f>
        <v>Act_r3_Fire_Embers of Mirscend</v>
      </c>
      <c r="AR26" s="3" t="str">
        <f>VLOOKUP(A26,'_REF Skills'!$D$1:$E$400,2,FALSE)</f>
        <v>Ldr_r3_Fire_Knight_Arkenhold Grace</v>
      </c>
      <c r="BE26"/>
      <c r="BF26" s="12"/>
      <c r="BG26"/>
    </row>
    <row r="27" spans="1:59" ht="16">
      <c r="A27" s="1" t="str">
        <f t="shared" si="0"/>
        <v>r1_Fire_Knight_e4</v>
      </c>
      <c r="B27" s="3" t="s">
        <v>404</v>
      </c>
      <c r="C27" s="1" t="s">
        <v>169</v>
      </c>
      <c r="D27" s="1" t="s">
        <v>94</v>
      </c>
      <c r="E27" s="5">
        <v>26</v>
      </c>
      <c r="F27" s="1">
        <f t="shared" si="1"/>
        <v>4</v>
      </c>
      <c r="G27" s="1">
        <f>INDEX(Family[BaseRarity],MATCH(Heroes!$C27,Family[Family],0))</f>
        <v>1</v>
      </c>
      <c r="H27" s="1">
        <f>INDEX(Family[MaxRarity],MATCH(Heroes!$C27,Family[Family],0))</f>
        <v>4</v>
      </c>
      <c r="I27" s="1">
        <v>4</v>
      </c>
      <c r="J27" s="1" t="s">
        <v>22</v>
      </c>
      <c r="K27" s="1" t="str">
        <f>CONCATENATE(L27,",",VLOOKUP($AO27,'Hero Types'!$B$10:$D$16,2,FALSE))</f>
        <v>4,10</v>
      </c>
      <c r="L27" s="3">
        <v>4</v>
      </c>
      <c r="M27" s="1" t="str">
        <f t="shared" si="2"/>
        <v>Act_r4_Fire_Flames of Mirscend, Ldr_r4_Fire_Knight_Arkenhold Blessing</v>
      </c>
      <c r="N27" s="29">
        <f>ROUND(INDEX(hPower[Base Pow Min],MATCH($F27,hPower[id],0))*INDEX(hType[Atk],MATCH($L27,hType[Id],0))+9*AM27,0)</f>
        <v>337</v>
      </c>
      <c r="O27" s="28">
        <f>INDEX(hPower[Pow Grow per Lv],MATCH($F27,hPower[id],0))*INDEX(hType[Atk],MATCH($L27,hType[Id],0))</f>
        <v>11.666666666666668</v>
      </c>
      <c r="P27" s="29">
        <f>ROUND(INDEX(hPower[Base Pow Min],MATCH($F27,hPower[id],0))*INDEX(hType[Hp],MATCH($L27,hType[Id],0))+15*AM27,0)</f>
        <v>228</v>
      </c>
      <c r="Q27" s="28">
        <f>INDEX(hPower[Pow Grow per Lv],MATCH($F27,hPower[id],0))*INDEX(hType[Hp],MATCH($L27,hType[Id],0))</f>
        <v>7.7777777777777786</v>
      </c>
      <c r="R27" s="29">
        <f>ROUND(INDEX(hPower[Base Pow Min],MATCH($F27,hPower[id],0))*INDEX(hType[Rec],MATCH($L27,hType[Id],0))+3*AM27,0)</f>
        <v>46</v>
      </c>
      <c r="S27" s="28">
        <f>INDEX(hPower[Pow Grow per Lv],MATCH($F27,hPower[id],0))*INDEX(hType[Rec],MATCH($L27,hType[Id],0))</f>
        <v>1.5555555555555554</v>
      </c>
      <c r="T27" s="1">
        <f>INDEX(hPower[Team Cost],MATCH($F27,hPower[id],0))</f>
        <v>9</v>
      </c>
      <c r="U27" s="1">
        <v>0</v>
      </c>
      <c r="V27" s="1" t="str">
        <f t="shared" si="3"/>
        <v>1MM35</v>
      </c>
      <c r="W27" s="3">
        <f>INDEX(hPower[Max Lv Min],MATCH(Heroes!F27,hPower[id],0))</f>
        <v>35</v>
      </c>
      <c r="X27" s="1">
        <f>INDEX(Econ[Sell Base],MATCH(Heroes!$F27,Econ[id],0))</f>
        <v>400</v>
      </c>
      <c r="Y27" s="1">
        <f>INDEX(Econ[Sell Growth],MATCH(Heroes!$F27,Econ[id],0))</f>
        <v>400</v>
      </c>
      <c r="Z27" s="1">
        <f>INDEX(Econ[Feed XP Base],MATCH(Heroes!$F27,Econ[id],0))</f>
        <v>400</v>
      </c>
      <c r="AA27" s="1">
        <f>INDEX(Econ[Feed XP Grow],MATCH(Heroes!$F27,Econ[id],0))</f>
        <v>400</v>
      </c>
      <c r="AB27" s="1">
        <f t="shared" si="4"/>
        <v>600</v>
      </c>
      <c r="AC27" s="1">
        <f t="shared" si="5"/>
        <v>600</v>
      </c>
      <c r="AD27" s="92" t="str">
        <f t="shared" si="6"/>
        <v>50-max-evo</v>
      </c>
      <c r="AE27" s="1" t="s">
        <v>69</v>
      </c>
      <c r="AF27" s="1" t="s">
        <v>1711</v>
      </c>
      <c r="AG27" s="1" t="s">
        <v>7</v>
      </c>
      <c r="AH27" s="1" t="s">
        <v>74</v>
      </c>
      <c r="AK27" s="1" t="s">
        <v>431</v>
      </c>
      <c r="AL27" s="1" t="s">
        <v>66</v>
      </c>
      <c r="AM27" s="1">
        <v>0.36632273043751273</v>
      </c>
      <c r="AO27" s="3" t="s">
        <v>93</v>
      </c>
      <c r="AQ27" s="3" t="str">
        <f>VLOOKUP(A27,'_REF Skills'!$A$1:$B$400,2,FALSE)</f>
        <v>Act_r4_Fire_Flames of Mirscend</v>
      </c>
      <c r="AR27" s="3" t="str">
        <f>VLOOKUP(A27,'_REF Skills'!$D$1:$E$400,2,FALSE)</f>
        <v>Ldr_r4_Fire_Knight_Arkenhold Blessing</v>
      </c>
      <c r="BE27"/>
      <c r="BF27" s="12"/>
      <c r="BG27"/>
    </row>
    <row r="28" spans="1:59" ht="16">
      <c r="A28" s="1" t="str">
        <f t="shared" si="0"/>
        <v>r1_Fire_Seer_e1</v>
      </c>
      <c r="B28" s="3" t="s">
        <v>237</v>
      </c>
      <c r="C28" s="1" t="s">
        <v>167</v>
      </c>
      <c r="D28" s="1" t="s">
        <v>92</v>
      </c>
      <c r="E28" s="5">
        <v>27</v>
      </c>
      <c r="F28" s="1">
        <f t="shared" si="1"/>
        <v>1</v>
      </c>
      <c r="G28" s="1">
        <f>INDEX(Family[BaseRarity],MATCH(Heroes!$C28,Family[Family],0))</f>
        <v>1</v>
      </c>
      <c r="H28" s="1">
        <f>INDEX(Family[MaxRarity],MATCH(Heroes!$C28,Family[Family],0))</f>
        <v>3</v>
      </c>
      <c r="I28" s="1">
        <v>1</v>
      </c>
      <c r="J28" s="1" t="s">
        <v>22</v>
      </c>
      <c r="K28" s="1" t="str">
        <f>CONCATENATE(L28,",",VLOOKUP($AO28,'Hero Types'!$B$10:$D$16,2,FALSE))</f>
        <v>3,10</v>
      </c>
      <c r="L28" s="3">
        <v>3</v>
      </c>
      <c r="M28" s="1" t="str">
        <f t="shared" si="2"/>
        <v>Act_r1_Fire_Flaming Touch, Ldr_r1_Fire_Seer_Arkenhold Thanks</v>
      </c>
      <c r="N28" s="29">
        <f>ROUND(INDEX(hPower[Base Pow Min],MATCH($F28,hPower[id],0))*INDEX(hType[Atk],MATCH($L28,hType[Id],0))+9*AM28,0)</f>
        <v>26</v>
      </c>
      <c r="O28" s="28">
        <f>INDEX(hPower[Pow Grow per Lv],MATCH($F28,hPower[id],0))*INDEX(hType[Atk],MATCH($L28,hType[Id],0))</f>
        <v>4.6666666666666661</v>
      </c>
      <c r="P28" s="29">
        <f>ROUND(INDEX(hPower[Base Pow Min],MATCH($F28,hPower[id],0))*INDEX(hType[Hp],MATCH($L28,hType[Id],0))+15*AM28,0)</f>
        <v>44</v>
      </c>
      <c r="Q28" s="28">
        <f>INDEX(hPower[Pow Grow per Lv],MATCH($F28,hPower[id],0))*INDEX(hType[Hp],MATCH($L28,hType[Id],0))</f>
        <v>7.7777777777777786</v>
      </c>
      <c r="R28" s="29">
        <f>ROUND(INDEX(hPower[Base Pow Min],MATCH($F28,hPower[id],0))*INDEX(hType[Rec],MATCH($L28,hType[Id],0))+3*AM28,0)</f>
        <v>19</v>
      </c>
      <c r="S28" s="28">
        <f>INDEX(hPower[Pow Grow per Lv],MATCH($F28,hPower[id],0))*INDEX(hType[Rec],MATCH($L28,hType[Id],0))</f>
        <v>3.8888888888888893</v>
      </c>
      <c r="T28" s="1">
        <f>INDEX(hPower[Team Cost],MATCH($F28,hPower[id],0))</f>
        <v>2</v>
      </c>
      <c r="U28" s="1">
        <v>0</v>
      </c>
      <c r="V28" s="1" t="str">
        <f t="shared" si="3"/>
        <v>1MM10</v>
      </c>
      <c r="W28" s="3">
        <f>INDEX(hPower[Max Lv Min],MATCH(Heroes!F28,hPower[id],0))</f>
        <v>10</v>
      </c>
      <c r="X28" s="1">
        <f>INDEX(Econ[Sell Base],MATCH(Heroes!$F28,Econ[id],0))</f>
        <v>100</v>
      </c>
      <c r="Y28" s="1">
        <f>INDEX(Econ[Sell Growth],MATCH(Heroes!$F28,Econ[id],0))</f>
        <v>100</v>
      </c>
      <c r="Z28" s="1">
        <f>INDEX(Econ[Feed XP Base],MATCH(Heroes!$F28,Econ[id],0))</f>
        <v>100</v>
      </c>
      <c r="AA28" s="1">
        <f>INDEX(Econ[Feed XP Grow],MATCH(Heroes!$F28,Econ[id],0))</f>
        <v>100</v>
      </c>
      <c r="AB28" s="1">
        <f t="shared" si="4"/>
        <v>150</v>
      </c>
      <c r="AC28" s="1">
        <f t="shared" si="5"/>
        <v>150</v>
      </c>
      <c r="AD28" s="92" t="str">
        <f t="shared" si="6"/>
        <v>15-max-evo</v>
      </c>
      <c r="AE28" s="1" t="s">
        <v>69</v>
      </c>
      <c r="AF28" s="1" t="s">
        <v>1712</v>
      </c>
      <c r="AG28" s="1" t="s">
        <v>7</v>
      </c>
      <c r="AH28" s="1" t="s">
        <v>74</v>
      </c>
      <c r="AK28" s="1" t="s">
        <v>431</v>
      </c>
      <c r="AL28" s="1" t="s">
        <v>57</v>
      </c>
      <c r="AM28" s="1">
        <v>0.68933850247811801</v>
      </c>
      <c r="AO28" s="3" t="s">
        <v>93</v>
      </c>
      <c r="AQ28" s="3" t="str">
        <f>VLOOKUP(A28,'_REF Skills'!$A$1:$B$400,2,FALSE)</f>
        <v>Act_r1_Fire_Flaming Touch</v>
      </c>
      <c r="AR28" s="3" t="str">
        <f>VLOOKUP(A28,'_REF Skills'!$D$1:$E$400,2,FALSE)</f>
        <v>Ldr_r1_Fire_Seer_Arkenhold Thanks</v>
      </c>
      <c r="BE28"/>
      <c r="BF28" s="12"/>
      <c r="BG28"/>
    </row>
    <row r="29" spans="1:59" ht="16">
      <c r="A29" s="1" t="str">
        <f t="shared" si="0"/>
        <v>r1_Fire_Seer_e2</v>
      </c>
      <c r="B29" s="3" t="s">
        <v>238</v>
      </c>
      <c r="C29" s="1" t="s">
        <v>167</v>
      </c>
      <c r="D29" s="1" t="s">
        <v>92</v>
      </c>
      <c r="E29" s="5">
        <v>28</v>
      </c>
      <c r="F29" s="1">
        <f t="shared" si="1"/>
        <v>2</v>
      </c>
      <c r="G29" s="1">
        <f>INDEX(Family[BaseRarity],MATCH(Heroes!$C29,Family[Family],0))</f>
        <v>1</v>
      </c>
      <c r="H29" s="1">
        <f>INDEX(Family[MaxRarity],MATCH(Heroes!$C29,Family[Family],0))</f>
        <v>3</v>
      </c>
      <c r="I29" s="1">
        <v>2</v>
      </c>
      <c r="J29" s="1" t="s">
        <v>22</v>
      </c>
      <c r="K29" s="1" t="str">
        <f>CONCATENATE(L29,",",VLOOKUP($AO29,'Hero Types'!$B$10:$D$16,2,FALSE))</f>
        <v>3,10</v>
      </c>
      <c r="L29" s="3">
        <v>3</v>
      </c>
      <c r="M29" s="1" t="str">
        <f t="shared" si="2"/>
        <v>Act_r2_Fire_Searing Touch, Ldr_r2_Fire_Seer_Arkenhold Favor</v>
      </c>
      <c r="N29" s="29">
        <f>ROUND(INDEX(hPower[Base Pow Min],MATCH($F29,hPower[id],0))*INDEX(hType[Atk],MATCH($L29,hType[Id],0))+9*AM29,0)</f>
        <v>46</v>
      </c>
      <c r="O29" s="28">
        <f>INDEX(hPower[Pow Grow per Lv],MATCH($F29,hPower[id],0))*INDEX(hType[Atk],MATCH($L29,hType[Id],0))</f>
        <v>4.6666666666666661</v>
      </c>
      <c r="P29" s="29">
        <f>ROUND(INDEX(hPower[Base Pow Min],MATCH($F29,hPower[id],0))*INDEX(hType[Hp],MATCH($L29,hType[Id],0))+15*AM29,0)</f>
        <v>77</v>
      </c>
      <c r="Q29" s="28">
        <f>INDEX(hPower[Pow Grow per Lv],MATCH($F29,hPower[id],0))*INDEX(hType[Hp],MATCH($L29,hType[Id],0))</f>
        <v>7.7777777777777786</v>
      </c>
      <c r="R29" s="29">
        <f>ROUND(INDEX(hPower[Base Pow Min],MATCH($F29,hPower[id],0))*INDEX(hType[Rec],MATCH($L29,hType[Id],0))+3*AM29,0)</f>
        <v>35</v>
      </c>
      <c r="S29" s="28">
        <f>INDEX(hPower[Pow Grow per Lv],MATCH($F29,hPower[id],0))*INDEX(hType[Rec],MATCH($L29,hType[Id],0))</f>
        <v>3.8888888888888893</v>
      </c>
      <c r="T29" s="1">
        <f>INDEX(hPower[Team Cost],MATCH($F29,hPower[id],0))</f>
        <v>4</v>
      </c>
      <c r="U29" s="1">
        <v>0</v>
      </c>
      <c r="V29" s="1" t="str">
        <f t="shared" si="3"/>
        <v>1MM15</v>
      </c>
      <c r="W29" s="3">
        <f>INDEX(hPower[Max Lv Min],MATCH(Heroes!F29,hPower[id],0))</f>
        <v>15</v>
      </c>
      <c r="X29" s="1">
        <f>INDEX(Econ[Sell Base],MATCH(Heroes!$F29,Econ[id],0))</f>
        <v>200</v>
      </c>
      <c r="Y29" s="1">
        <f>INDEX(Econ[Sell Growth],MATCH(Heroes!$F29,Econ[id],0))</f>
        <v>200</v>
      </c>
      <c r="Z29" s="1">
        <f>INDEX(Econ[Feed XP Base],MATCH(Heroes!$F29,Econ[id],0))</f>
        <v>200</v>
      </c>
      <c r="AA29" s="1">
        <f>INDEX(Econ[Feed XP Grow],MATCH(Heroes!$F29,Econ[id],0))</f>
        <v>200</v>
      </c>
      <c r="AB29" s="1">
        <f t="shared" si="4"/>
        <v>300</v>
      </c>
      <c r="AC29" s="1">
        <f t="shared" si="5"/>
        <v>300</v>
      </c>
      <c r="AD29" s="92" t="str">
        <f t="shared" si="6"/>
        <v>25-max-evo</v>
      </c>
      <c r="AE29" s="1" t="s">
        <v>69</v>
      </c>
      <c r="AF29" s="1" t="s">
        <v>1713</v>
      </c>
      <c r="AG29" s="1" t="s">
        <v>7</v>
      </c>
      <c r="AH29" s="1" t="s">
        <v>74</v>
      </c>
      <c r="AK29" s="1" t="s">
        <v>431</v>
      </c>
      <c r="AL29" s="1" t="s">
        <v>64</v>
      </c>
      <c r="AM29" s="1">
        <v>0.67140544688361503</v>
      </c>
      <c r="AO29" s="3" t="s">
        <v>93</v>
      </c>
      <c r="AQ29" s="3" t="str">
        <f>VLOOKUP(A29,'_REF Skills'!$A$1:$B$400,2,FALSE)</f>
        <v>Act_r2_Fire_Searing Touch</v>
      </c>
      <c r="AR29" s="3" t="str">
        <f>VLOOKUP(A29,'_REF Skills'!$D$1:$E$400,2,FALSE)</f>
        <v>Ldr_r2_Fire_Seer_Arkenhold Favor</v>
      </c>
      <c r="BE29"/>
      <c r="BF29" s="12"/>
      <c r="BG29"/>
    </row>
    <row r="30" spans="1:59" ht="16">
      <c r="A30" s="1" t="str">
        <f t="shared" si="0"/>
        <v>r1_Fire_Seer_e3</v>
      </c>
      <c r="B30" s="3" t="s">
        <v>804</v>
      </c>
      <c r="C30" s="1" t="s">
        <v>167</v>
      </c>
      <c r="D30" s="1" t="s">
        <v>92</v>
      </c>
      <c r="E30" s="5">
        <v>29</v>
      </c>
      <c r="F30" s="1">
        <f t="shared" si="1"/>
        <v>3</v>
      </c>
      <c r="G30" s="1">
        <f>INDEX(Family[BaseRarity],MATCH(Heroes!$C30,Family[Family],0))</f>
        <v>1</v>
      </c>
      <c r="H30" s="1">
        <f>INDEX(Family[MaxRarity],MATCH(Heroes!$C30,Family[Family],0))</f>
        <v>3</v>
      </c>
      <c r="I30" s="1">
        <v>3</v>
      </c>
      <c r="J30" s="1" t="s">
        <v>22</v>
      </c>
      <c r="K30" s="1" t="str">
        <f>CONCATENATE(L30,",",VLOOKUP($AO30,'Hero Types'!$B$10:$D$16,2,FALSE))</f>
        <v>3,10</v>
      </c>
      <c r="L30" s="3">
        <v>3</v>
      </c>
      <c r="M30" s="1" t="str">
        <f t="shared" si="2"/>
        <v>Act_r3_Fire_Cauterize, Ldr_r3_Fire_Seer_Arkenhold Grace</v>
      </c>
      <c r="N30" s="29">
        <f>ROUND(INDEX(hPower[Base Pow Min],MATCH($F30,hPower[id],0))*INDEX(hType[Atk],MATCH($L30,hType[Id],0))+9*AM30,0)</f>
        <v>73</v>
      </c>
      <c r="O30" s="28">
        <f>INDEX(hPower[Pow Grow per Lv],MATCH($F30,hPower[id],0))*INDEX(hType[Atk],MATCH($L30,hType[Id],0))</f>
        <v>4.6666666666666661</v>
      </c>
      <c r="P30" s="29">
        <f>ROUND(INDEX(hPower[Base Pow Min],MATCH($F30,hPower[id],0))*INDEX(hType[Hp],MATCH($L30,hType[Id],0))+15*AM30,0)</f>
        <v>122</v>
      </c>
      <c r="Q30" s="28">
        <f>INDEX(hPower[Pow Grow per Lv],MATCH($F30,hPower[id],0))*INDEX(hType[Hp],MATCH($L30,hType[Id],0))</f>
        <v>7.7777777777777786</v>
      </c>
      <c r="R30" s="29">
        <f>ROUND(INDEX(hPower[Base Pow Min],MATCH($F30,hPower[id],0))*INDEX(hType[Rec],MATCH($L30,hType[Id],0))+3*AM30,0)</f>
        <v>58</v>
      </c>
      <c r="S30" s="28">
        <f>INDEX(hPower[Pow Grow per Lv],MATCH($F30,hPower[id],0))*INDEX(hType[Rec],MATCH($L30,hType[Id],0))</f>
        <v>3.8888888888888893</v>
      </c>
      <c r="T30" s="1">
        <f>INDEX(hPower[Team Cost],MATCH($F30,hPower[id],0))</f>
        <v>6</v>
      </c>
      <c r="U30" s="1">
        <v>0</v>
      </c>
      <c r="V30" s="1" t="str">
        <f t="shared" si="3"/>
        <v>1MM25</v>
      </c>
      <c r="W30" s="3">
        <f>INDEX(hPower[Max Lv Min],MATCH(Heroes!F30,hPower[id],0))</f>
        <v>25</v>
      </c>
      <c r="X30" s="1">
        <f>INDEX(Econ[Sell Base],MATCH(Heroes!$F30,Econ[id],0))</f>
        <v>300</v>
      </c>
      <c r="Y30" s="1">
        <f>INDEX(Econ[Sell Growth],MATCH(Heroes!$F30,Econ[id],0))</f>
        <v>300</v>
      </c>
      <c r="Z30" s="1">
        <f>INDEX(Econ[Feed XP Base],MATCH(Heroes!$F30,Econ[id],0))</f>
        <v>300</v>
      </c>
      <c r="AA30" s="1">
        <f>INDEX(Econ[Feed XP Grow],MATCH(Heroes!$F30,Econ[id],0))</f>
        <v>300</v>
      </c>
      <c r="AB30" s="1">
        <f t="shared" si="4"/>
        <v>450</v>
      </c>
      <c r="AC30" s="1">
        <f t="shared" si="5"/>
        <v>450</v>
      </c>
      <c r="AD30" s="92" t="str">
        <f t="shared" si="6"/>
        <v>35-max-evo</v>
      </c>
      <c r="AE30" s="1" t="s">
        <v>69</v>
      </c>
      <c r="AF30" s="1" t="s">
        <v>1714</v>
      </c>
      <c r="AG30" s="1" t="s">
        <v>7</v>
      </c>
      <c r="AH30" s="1" t="s">
        <v>74</v>
      </c>
      <c r="AK30" s="1" t="s">
        <v>431</v>
      </c>
      <c r="AL30" s="1" t="s">
        <v>65</v>
      </c>
      <c r="AM30" s="1">
        <v>0.75703059468980016</v>
      </c>
      <c r="AO30" s="3" t="s">
        <v>93</v>
      </c>
      <c r="AQ30" s="3" t="str">
        <f>VLOOKUP(A30,'_REF Skills'!$A$1:$B$400,2,FALSE)</f>
        <v>Act_r3_Fire_Cauterize</v>
      </c>
      <c r="AR30" s="3" t="str">
        <f>VLOOKUP(A30,'_REF Skills'!$D$1:$E$400,2,FALSE)</f>
        <v>Ldr_r3_Fire_Seer_Arkenhold Grace</v>
      </c>
      <c r="BE30"/>
      <c r="BF30" s="12"/>
      <c r="BG30"/>
    </row>
    <row r="31" spans="1:59" ht="16">
      <c r="A31" s="1" t="str">
        <f t="shared" si="0"/>
        <v>r3_Fire_Varg_e1</v>
      </c>
      <c r="B31" s="3" t="s">
        <v>88</v>
      </c>
      <c r="C31" s="1" t="s">
        <v>163</v>
      </c>
      <c r="D31" s="1" t="s">
        <v>89</v>
      </c>
      <c r="E31" s="5">
        <v>30</v>
      </c>
      <c r="F31" s="1">
        <f t="shared" si="1"/>
        <v>3</v>
      </c>
      <c r="G31" s="1">
        <f>INDEX(Family[BaseRarity],MATCH(Heroes!$C31,Family[Family],0))</f>
        <v>3</v>
      </c>
      <c r="H31" s="1">
        <f>INDEX(Family[MaxRarity],MATCH(Heroes!$C31,Family[Family],0))</f>
        <v>4</v>
      </c>
      <c r="I31" s="1">
        <v>1</v>
      </c>
      <c r="J31" s="1" t="s">
        <v>22</v>
      </c>
      <c r="K31" s="1" t="str">
        <f>CONCATENATE(L31,",",VLOOKUP($AO31,'Hero Types'!$B$10:$D$16,2,FALSE))</f>
        <v>7,15</v>
      </c>
      <c r="L31" s="3">
        <v>7</v>
      </c>
      <c r="M31" s="1" t="str">
        <f t="shared" si="2"/>
        <v>Act_r3_Fire_Vicious Bite, Ldr_r3_Fire_Varg_Arkenhold Grace</v>
      </c>
      <c r="N31" s="29">
        <f>ROUND(INDEX(hPower[Base Pow Min],MATCH($F31,hPower[id],0))*INDEX(hType[Atk],MATCH($L31,hType[Id],0))+9*AM31,0)</f>
        <v>74</v>
      </c>
      <c r="O31" s="28">
        <f>INDEX(hPower[Pow Grow per Lv],MATCH($F31,hPower[id],0))*INDEX(hType[Atk],MATCH($L31,hType[Id],0))</f>
        <v>4.6666666666666661</v>
      </c>
      <c r="P31" s="29">
        <f>ROUND(INDEX(hPower[Base Pow Min],MATCH($F31,hPower[id],0))*INDEX(hType[Hp],MATCH($L31,hType[Id],0))+15*AM31,0)</f>
        <v>289</v>
      </c>
      <c r="Q31" s="28">
        <f>INDEX(hPower[Pow Grow per Lv],MATCH($F31,hPower[id],0))*INDEX(hType[Hp],MATCH($L31,hType[Id],0))</f>
        <v>19.444444444444443</v>
      </c>
      <c r="R31" s="29">
        <f>ROUND(INDEX(hPower[Base Pow Min],MATCH($F31,hPower[id],0))*INDEX(hType[Rec],MATCH($L31,hType[Id],0))+3*AM31,0)</f>
        <v>25</v>
      </c>
      <c r="S31" s="28">
        <f>INDEX(hPower[Pow Grow per Lv],MATCH($F31,hPower[id],0))*INDEX(hType[Rec],MATCH($L31,hType[Id],0))</f>
        <v>1.5555555555555554</v>
      </c>
      <c r="T31" s="1">
        <f>INDEX(hPower[Team Cost],MATCH($F31,hPower[id],0))</f>
        <v>6</v>
      </c>
      <c r="U31" s="1">
        <v>0</v>
      </c>
      <c r="V31" s="1" t="str">
        <f t="shared" si="3"/>
        <v>1MM25</v>
      </c>
      <c r="W31" s="3">
        <f>INDEX(hPower[Max Lv Min],MATCH(Heroes!F31,hPower[id],0))</f>
        <v>25</v>
      </c>
      <c r="X31" s="1">
        <f>INDEX(Econ[Sell Base],MATCH(Heroes!$F31,Econ[id],0))</f>
        <v>300</v>
      </c>
      <c r="Y31" s="1">
        <f>INDEX(Econ[Sell Growth],MATCH(Heroes!$F31,Econ[id],0))</f>
        <v>300</v>
      </c>
      <c r="Z31" s="1">
        <f>INDEX(Econ[Feed XP Base],MATCH(Heroes!$F31,Econ[id],0))</f>
        <v>300</v>
      </c>
      <c r="AA31" s="1">
        <f>INDEX(Econ[Feed XP Grow],MATCH(Heroes!$F31,Econ[id],0))</f>
        <v>300</v>
      </c>
      <c r="AB31" s="1">
        <f t="shared" si="4"/>
        <v>450</v>
      </c>
      <c r="AC31" s="1">
        <f t="shared" si="5"/>
        <v>450</v>
      </c>
      <c r="AD31" s="92" t="str">
        <f t="shared" si="6"/>
        <v>35-max-evo</v>
      </c>
      <c r="AE31" s="1" t="s">
        <v>69</v>
      </c>
      <c r="AF31" s="1" t="s">
        <v>1715</v>
      </c>
      <c r="AG31" s="1" t="s">
        <v>7</v>
      </c>
      <c r="AH31" s="1" t="s">
        <v>74</v>
      </c>
      <c r="AK31" s="1" t="s">
        <v>431</v>
      </c>
      <c r="AL31" s="1" t="s">
        <v>57</v>
      </c>
      <c r="AM31" s="1">
        <v>0.77608680289875209</v>
      </c>
      <c r="AO31" s="3" t="s">
        <v>20</v>
      </c>
      <c r="AQ31" s="3" t="str">
        <f>VLOOKUP(A31,'_REF Skills'!$A$1:$B$400,2,FALSE)</f>
        <v>Act_r3_Fire_Vicious Bite</v>
      </c>
      <c r="AR31" s="3" t="str">
        <f>VLOOKUP(A31,'_REF Skills'!$D$1:$E$400,2,FALSE)</f>
        <v>Ldr_r3_Fire_Varg_Arkenhold Grace</v>
      </c>
      <c r="BE31"/>
      <c r="BF31" s="12"/>
      <c r="BG31"/>
    </row>
    <row r="32" spans="1:59" ht="16">
      <c r="A32" s="1" t="str">
        <f t="shared" si="0"/>
        <v>r3_Fire_Varg_e2</v>
      </c>
      <c r="B32" s="3" t="s">
        <v>89</v>
      </c>
      <c r="C32" s="1" t="s">
        <v>163</v>
      </c>
      <c r="D32" s="1" t="s">
        <v>89</v>
      </c>
      <c r="E32" s="5">
        <v>31</v>
      </c>
      <c r="F32" s="1">
        <f t="shared" si="1"/>
        <v>4</v>
      </c>
      <c r="G32" s="1">
        <f>INDEX(Family[BaseRarity],MATCH(Heroes!$C32,Family[Family],0))</f>
        <v>3</v>
      </c>
      <c r="H32" s="1">
        <f>INDEX(Family[MaxRarity],MATCH(Heroes!$C32,Family[Family],0))</f>
        <v>4</v>
      </c>
      <c r="I32" s="1">
        <v>2</v>
      </c>
      <c r="J32" s="1" t="s">
        <v>22</v>
      </c>
      <c r="K32" s="1" t="str">
        <f>CONCATENATE(L32,",",VLOOKUP($AO32,'Hero Types'!$B$10:$D$16,2,FALSE))</f>
        <v>7,15</v>
      </c>
      <c r="L32" s="3">
        <v>7</v>
      </c>
      <c r="M32" s="1" t="str">
        <f t="shared" si="2"/>
        <v>Act_r4_Fire_Rend Flesh, Ldr_r4_Fire_Varg_Arkenhold Blessing</v>
      </c>
      <c r="N32" s="29">
        <f>ROUND(INDEX(hPower[Base Pow Min],MATCH($F32,hPower[id],0))*INDEX(hType[Atk],MATCH($L32,hType[Id],0))+9*AM32,0)</f>
        <v>138</v>
      </c>
      <c r="O32" s="28">
        <f>INDEX(hPower[Pow Grow per Lv],MATCH($F32,hPower[id],0))*INDEX(hType[Atk],MATCH($L32,hType[Id],0))</f>
        <v>4.6666666666666661</v>
      </c>
      <c r="P32" s="29">
        <f>ROUND(INDEX(hPower[Base Pow Min],MATCH($F32,hPower[id],0))*INDEX(hType[Hp],MATCH($L32,hType[Id],0))+15*AM32,0)</f>
        <v>563</v>
      </c>
      <c r="Q32" s="28">
        <f>INDEX(hPower[Pow Grow per Lv],MATCH($F32,hPower[id],0))*INDEX(hType[Hp],MATCH($L32,hType[Id],0))</f>
        <v>19.444444444444443</v>
      </c>
      <c r="R32" s="29">
        <f>ROUND(INDEX(hPower[Base Pow Min],MATCH($F32,hPower[id],0))*INDEX(hType[Rec],MATCH($L32,hType[Id],0))+3*AM32,0)</f>
        <v>46</v>
      </c>
      <c r="S32" s="28">
        <f>INDEX(hPower[Pow Grow per Lv],MATCH($F32,hPower[id],0))*INDEX(hType[Rec],MATCH($L32,hType[Id],0))</f>
        <v>1.5555555555555554</v>
      </c>
      <c r="T32" s="1">
        <f>INDEX(hPower[Team Cost],MATCH($F32,hPower[id],0))</f>
        <v>9</v>
      </c>
      <c r="U32" s="1">
        <v>0</v>
      </c>
      <c r="V32" s="1" t="str">
        <f t="shared" si="3"/>
        <v>1MM35</v>
      </c>
      <c r="W32" s="3">
        <f>INDEX(hPower[Max Lv Min],MATCH(Heroes!F32,hPower[id],0))</f>
        <v>35</v>
      </c>
      <c r="X32" s="1">
        <f>INDEX(Econ[Sell Base],MATCH(Heroes!$F32,Econ[id],0))</f>
        <v>400</v>
      </c>
      <c r="Y32" s="1">
        <f>INDEX(Econ[Sell Growth],MATCH(Heroes!$F32,Econ[id],0))</f>
        <v>400</v>
      </c>
      <c r="Z32" s="1">
        <f>INDEX(Econ[Feed XP Base],MATCH(Heroes!$F32,Econ[id],0))</f>
        <v>400</v>
      </c>
      <c r="AA32" s="1">
        <f>INDEX(Econ[Feed XP Grow],MATCH(Heroes!$F32,Econ[id],0))</f>
        <v>400</v>
      </c>
      <c r="AB32" s="1">
        <f t="shared" si="4"/>
        <v>600</v>
      </c>
      <c r="AC32" s="1">
        <f t="shared" si="5"/>
        <v>600</v>
      </c>
      <c r="AD32" s="92" t="str">
        <f t="shared" si="6"/>
        <v>50-max-evo</v>
      </c>
      <c r="AE32" s="1" t="s">
        <v>69</v>
      </c>
      <c r="AF32" s="1" t="s">
        <v>1716</v>
      </c>
      <c r="AG32" s="1" t="s">
        <v>7</v>
      </c>
      <c r="AH32" s="1" t="s">
        <v>74</v>
      </c>
      <c r="AK32" s="1" t="s">
        <v>431</v>
      </c>
      <c r="AL32" s="1" t="s">
        <v>64</v>
      </c>
      <c r="AM32" s="1">
        <v>0.51916084893575687</v>
      </c>
      <c r="AO32" s="3" t="s">
        <v>20</v>
      </c>
      <c r="AQ32" s="3" t="str">
        <f>VLOOKUP(A32,'_REF Skills'!$A$1:$B$400,2,FALSE)</f>
        <v>Act_r4_Fire_Rend Flesh</v>
      </c>
      <c r="AR32" s="3" t="str">
        <f>VLOOKUP(A32,'_REF Skills'!$D$1:$E$400,2,FALSE)</f>
        <v>Ldr_r4_Fire_Varg_Arkenhold Blessing</v>
      </c>
      <c r="BE32"/>
      <c r="BF32" s="12"/>
      <c r="BG32"/>
    </row>
    <row r="33" spans="1:59" ht="16">
      <c r="A33" s="1" t="str">
        <f t="shared" si="0"/>
        <v>r3_Light_Griffin_e1</v>
      </c>
      <c r="B33" s="3" t="s">
        <v>113</v>
      </c>
      <c r="C33" s="1" t="s">
        <v>163</v>
      </c>
      <c r="D33" s="1" t="s">
        <v>114</v>
      </c>
      <c r="E33" s="5">
        <v>32</v>
      </c>
      <c r="F33" s="1">
        <f t="shared" si="1"/>
        <v>3</v>
      </c>
      <c r="G33" s="1">
        <f>INDEX(Family[BaseRarity],MATCH(Heroes!$C33,Family[Family],0))</f>
        <v>3</v>
      </c>
      <c r="H33" s="1">
        <f>INDEX(Family[MaxRarity],MATCH(Heroes!$C33,Family[Family],0))</f>
        <v>4</v>
      </c>
      <c r="I33" s="1">
        <v>1</v>
      </c>
      <c r="J33" s="1" t="s">
        <v>25</v>
      </c>
      <c r="K33" s="1" t="str">
        <f>CONCATENATE(L33,",",VLOOKUP($AO33,'Hero Types'!$B$10:$D$16,2,FALSE))</f>
        <v>7,15</v>
      </c>
      <c r="L33" s="3">
        <v>7</v>
      </c>
      <c r="M33" s="1" t="str">
        <f t="shared" si="2"/>
        <v>Act_r3_Light_Wings of Wrath, Ldr_r3_Light_Griffin_Derendel's Grace</v>
      </c>
      <c r="N33" s="29">
        <f>ROUND(INDEX(hPower[Base Pow Min],MATCH($F33,hPower[id],0))*INDEX(hType[Atk],MATCH($L33,hType[Id],0))+9*AM33,0)</f>
        <v>69</v>
      </c>
      <c r="O33" s="28">
        <f>INDEX(hPower[Pow Grow per Lv],MATCH($F33,hPower[id],0))*INDEX(hType[Atk],MATCH($L33,hType[Id],0))</f>
        <v>4.6666666666666661</v>
      </c>
      <c r="P33" s="29">
        <f>ROUND(INDEX(hPower[Base Pow Min],MATCH($F33,hPower[id],0))*INDEX(hType[Hp],MATCH($L33,hType[Id],0))+15*AM33,0)</f>
        <v>282</v>
      </c>
      <c r="Q33" s="28">
        <f>INDEX(hPower[Pow Grow per Lv],MATCH($F33,hPower[id],0))*INDEX(hType[Hp],MATCH($L33,hType[Id],0))</f>
        <v>19.444444444444443</v>
      </c>
      <c r="R33" s="29">
        <f>ROUND(INDEX(hPower[Base Pow Min],MATCH($F33,hPower[id],0))*INDEX(hType[Rec],MATCH($L33,hType[Id],0))+3*AM33,0)</f>
        <v>23</v>
      </c>
      <c r="S33" s="28">
        <f>INDEX(hPower[Pow Grow per Lv],MATCH($F33,hPower[id],0))*INDEX(hType[Rec],MATCH($L33,hType[Id],0))</f>
        <v>1.5555555555555554</v>
      </c>
      <c r="T33" s="1">
        <f>INDEX(hPower[Team Cost],MATCH($F33,hPower[id],0))</f>
        <v>6</v>
      </c>
      <c r="U33" s="1">
        <v>0</v>
      </c>
      <c r="V33" s="1" t="str">
        <f t="shared" si="3"/>
        <v>1MM25</v>
      </c>
      <c r="W33" s="3">
        <f>INDEX(hPower[Max Lv Min],MATCH(Heroes!F33,hPower[id],0))</f>
        <v>25</v>
      </c>
      <c r="X33" s="1">
        <f>INDEX(Econ[Sell Base],MATCH(Heroes!$F33,Econ[id],0))</f>
        <v>300</v>
      </c>
      <c r="Y33" s="1">
        <f>INDEX(Econ[Sell Growth],MATCH(Heroes!$F33,Econ[id],0))</f>
        <v>300</v>
      </c>
      <c r="Z33" s="1">
        <f>INDEX(Econ[Feed XP Base],MATCH(Heroes!$F33,Econ[id],0))</f>
        <v>300</v>
      </c>
      <c r="AA33" s="1">
        <f>INDEX(Econ[Feed XP Grow],MATCH(Heroes!$F33,Econ[id],0))</f>
        <v>300</v>
      </c>
      <c r="AB33" s="1">
        <f t="shared" si="4"/>
        <v>450</v>
      </c>
      <c r="AC33" s="1">
        <f t="shared" si="5"/>
        <v>450</v>
      </c>
      <c r="AD33" s="92" t="str">
        <f t="shared" si="6"/>
        <v>35-max-evo</v>
      </c>
      <c r="AE33" s="1" t="s">
        <v>69</v>
      </c>
      <c r="AF33" s="1" t="s">
        <v>1717</v>
      </c>
      <c r="AG33" s="1" t="s">
        <v>7</v>
      </c>
      <c r="AH33" s="1" t="s">
        <v>74</v>
      </c>
      <c r="AK33" s="1" t="s">
        <v>431</v>
      </c>
      <c r="AL33" s="1" t="s">
        <v>57</v>
      </c>
      <c r="AM33" s="1">
        <v>0.30768827870003346</v>
      </c>
      <c r="AO33" s="3" t="s">
        <v>20</v>
      </c>
      <c r="AQ33" s="3" t="str">
        <f>VLOOKUP(A33,'_REF Skills'!$A$1:$B$400,2,FALSE)</f>
        <v>Act_r3_Light_Wings of Wrath</v>
      </c>
      <c r="AR33" s="3" t="str">
        <f>VLOOKUP(A33,'_REF Skills'!$D$1:$E$400,2,FALSE)</f>
        <v>Ldr_r3_Light_Griffin_Derendel's Grace</v>
      </c>
      <c r="BE33"/>
      <c r="BF33" s="12"/>
      <c r="BG33"/>
    </row>
    <row r="34" spans="1:59" ht="16">
      <c r="A34" s="1" t="str">
        <f t="shared" ref="A34:A65" si="7">CONCATENATE("r", G34, "_", J34, "_", D34, "_e", I34)</f>
        <v>r3_Light_Griffin_e2</v>
      </c>
      <c r="B34" s="3" t="s">
        <v>114</v>
      </c>
      <c r="C34" s="1" t="s">
        <v>163</v>
      </c>
      <c r="D34" s="1" t="s">
        <v>114</v>
      </c>
      <c r="E34" s="5">
        <v>33</v>
      </c>
      <c r="F34" s="1">
        <f t="shared" si="1"/>
        <v>4</v>
      </c>
      <c r="G34" s="1">
        <f>INDEX(Family[BaseRarity],MATCH(Heroes!$C34,Family[Family],0))</f>
        <v>3</v>
      </c>
      <c r="H34" s="1">
        <f>INDEX(Family[MaxRarity],MATCH(Heroes!$C34,Family[Family],0))</f>
        <v>4</v>
      </c>
      <c r="I34" s="1">
        <v>2</v>
      </c>
      <c r="J34" s="1" t="s">
        <v>25</v>
      </c>
      <c r="K34" s="1" t="str">
        <f>CONCATENATE(L34,",",VLOOKUP($AO34,'Hero Types'!$B$10:$D$16,2,FALSE))</f>
        <v>7,15</v>
      </c>
      <c r="L34" s="3">
        <v>7</v>
      </c>
      <c r="M34" s="1" t="str">
        <f t="shared" ref="M34:M65" si="8">CONCATENATE(AQ34,", ",AR34)</f>
        <v>Act_r4_Light_Wings of Fury, Ldr_r4_Light_Griffin_Derendel's Blessing</v>
      </c>
      <c r="N34" s="29">
        <f>ROUND(INDEX(hPower[Base Pow Min],MATCH($F34,hPower[id],0))*INDEX(hType[Atk],MATCH($L34,hType[Id],0))+9*AM34,0)</f>
        <v>134</v>
      </c>
      <c r="O34" s="28">
        <f>INDEX(hPower[Pow Grow per Lv],MATCH($F34,hPower[id],0))*INDEX(hType[Atk],MATCH($L34,hType[Id],0))</f>
        <v>4.6666666666666661</v>
      </c>
      <c r="P34" s="29">
        <f>ROUND(INDEX(hPower[Base Pow Min],MATCH($F34,hPower[id],0))*INDEX(hType[Hp],MATCH($L34,hType[Id],0))+15*AM34,0)</f>
        <v>556</v>
      </c>
      <c r="Q34" s="28">
        <f>INDEX(hPower[Pow Grow per Lv],MATCH($F34,hPower[id],0))*INDEX(hType[Hp],MATCH($L34,hType[Id],0))</f>
        <v>19.444444444444443</v>
      </c>
      <c r="R34" s="29">
        <f>ROUND(INDEX(hPower[Base Pow Min],MATCH($F34,hPower[id],0))*INDEX(hType[Rec],MATCH($L34,hType[Id],0))+3*AM34,0)</f>
        <v>45</v>
      </c>
      <c r="S34" s="28">
        <f>INDEX(hPower[Pow Grow per Lv],MATCH($F34,hPower[id],0))*INDEX(hType[Rec],MATCH($L34,hType[Id],0))</f>
        <v>1.5555555555555554</v>
      </c>
      <c r="T34" s="1">
        <f>INDEX(hPower[Team Cost],MATCH($F34,hPower[id],0))</f>
        <v>9</v>
      </c>
      <c r="U34" s="1">
        <v>0</v>
      </c>
      <c r="V34" s="1" t="str">
        <f t="shared" ref="V34:V65" si="9">AK34&amp;W34</f>
        <v>1MM35</v>
      </c>
      <c r="W34" s="3">
        <f>INDEX(hPower[Max Lv Min],MATCH(Heroes!F34,hPower[id],0))</f>
        <v>35</v>
      </c>
      <c r="X34" s="1">
        <f>INDEX(Econ[Sell Base],MATCH(Heroes!$F34,Econ[id],0))</f>
        <v>400</v>
      </c>
      <c r="Y34" s="1">
        <f>INDEX(Econ[Sell Growth],MATCH(Heroes!$F34,Econ[id],0))</f>
        <v>400</v>
      </c>
      <c r="Z34" s="1">
        <f>INDEX(Econ[Feed XP Base],MATCH(Heroes!$F34,Econ[id],0))</f>
        <v>400</v>
      </c>
      <c r="AA34" s="1">
        <f>INDEX(Econ[Feed XP Grow],MATCH(Heroes!$F34,Econ[id],0))</f>
        <v>400</v>
      </c>
      <c r="AB34" s="1">
        <f t="shared" ref="AB34:AB65" si="10">ROUND(Z34*1.5,0)</f>
        <v>600</v>
      </c>
      <c r="AC34" s="1">
        <f t="shared" ref="AC34:AC65" si="11">ROUND(AA34*1.5,0)</f>
        <v>600</v>
      </c>
      <c r="AD34" s="92" t="str">
        <f t="shared" ref="AD34:AD65" si="12">VLOOKUP(W34,$AU$4:$AV$9,2)</f>
        <v>50-max-evo</v>
      </c>
      <c r="AE34" s="1" t="s">
        <v>69</v>
      </c>
      <c r="AF34" s="1" t="s">
        <v>1718</v>
      </c>
      <c r="AG34" s="1" t="s">
        <v>7</v>
      </c>
      <c r="AH34" s="1" t="s">
        <v>74</v>
      </c>
      <c r="AK34" s="1" t="s">
        <v>431</v>
      </c>
      <c r="AL34" s="1" t="s">
        <v>64</v>
      </c>
      <c r="AM34" s="1">
        <v>2.2071930553422714E-2</v>
      </c>
      <c r="AO34" s="3" t="s">
        <v>20</v>
      </c>
      <c r="AQ34" s="3" t="str">
        <f>VLOOKUP(A34,'_REF Skills'!$A$1:$B$400,2,FALSE)</f>
        <v>Act_r4_Light_Wings of Fury</v>
      </c>
      <c r="AR34" s="3" t="str">
        <f>VLOOKUP(A34,'_REF Skills'!$D$1:$E$400,2,FALSE)</f>
        <v>Ldr_r4_Light_Griffin_Derendel's Blessing</v>
      </c>
      <c r="BE34"/>
      <c r="BF34" s="12"/>
      <c r="BG34"/>
    </row>
    <row r="35" spans="1:59" ht="16">
      <c r="A35" s="1" t="str">
        <f t="shared" si="7"/>
        <v>r1_Light_Pilgrim_e1</v>
      </c>
      <c r="B35" s="3" t="s">
        <v>764</v>
      </c>
      <c r="C35" s="1" t="s">
        <v>156</v>
      </c>
      <c r="D35" s="1" t="s">
        <v>110</v>
      </c>
      <c r="E35" s="5">
        <v>34</v>
      </c>
      <c r="F35" s="1">
        <f t="shared" si="1"/>
        <v>1</v>
      </c>
      <c r="G35" s="1">
        <f>INDEX(Family[BaseRarity],MATCH(Heroes!$C35,Family[Family],0))</f>
        <v>1</v>
      </c>
      <c r="H35" s="1">
        <f>INDEX(Family[MaxRarity],MATCH(Heroes!$C35,Family[Family],0))</f>
        <v>2</v>
      </c>
      <c r="I35" s="1">
        <v>1</v>
      </c>
      <c r="J35" s="1" t="s">
        <v>25</v>
      </c>
      <c r="K35" s="1" t="str">
        <f>CONCATENATE(L35,",",VLOOKUP($AO35,'Hero Types'!$B$10:$D$16,2,FALSE))</f>
        <v>2,13</v>
      </c>
      <c r="L35" s="3">
        <v>2</v>
      </c>
      <c r="M35" s="1" t="str">
        <f t="shared" si="8"/>
        <v>Act_r1_Light_Shadowlight Charm, Ldr_r1_Light_Pilgrim_Derendel's Thanks</v>
      </c>
      <c r="N35" s="29">
        <f>ROUND(INDEX(hPower[Base Pow Min],MATCH($F35,hPower[id],0))*INDEX(hType[Atk],MATCH($L35,hType[Id],0))+9*AM35,0)</f>
        <v>37</v>
      </c>
      <c r="O35" s="28">
        <f>INDEX(hPower[Pow Grow per Lv],MATCH($F35,hPower[id],0))*INDEX(hType[Atk],MATCH($L35,hType[Id],0))</f>
        <v>7</v>
      </c>
      <c r="P35" s="29">
        <f>ROUND(INDEX(hPower[Base Pow Min],MATCH($F35,hPower[id],0))*INDEX(hType[Hp],MATCH($L35,hType[Id],0))+15*AM35,0)</f>
        <v>62</v>
      </c>
      <c r="Q35" s="28">
        <f>INDEX(hPower[Pow Grow per Lv],MATCH($F35,hPower[id],0))*INDEX(hType[Hp],MATCH($L35,hType[Id],0))</f>
        <v>11.666666666666666</v>
      </c>
      <c r="R35" s="29">
        <f>ROUND(INDEX(hPower[Base Pow Min],MATCH($F35,hPower[id],0))*INDEX(hType[Rec],MATCH($L35,hType[Id],0))+3*AM35,0)</f>
        <v>12</v>
      </c>
      <c r="S35" s="28">
        <f>INDEX(hPower[Pow Grow per Lv],MATCH($F35,hPower[id],0))*INDEX(hType[Rec],MATCH($L35,hType[Id],0))</f>
        <v>2.333333333333333</v>
      </c>
      <c r="T35" s="1">
        <f>INDEX(hPower[Team Cost],MATCH($F35,hPower[id],0))</f>
        <v>2</v>
      </c>
      <c r="U35" s="1">
        <v>0</v>
      </c>
      <c r="V35" s="1" t="str">
        <f t="shared" si="9"/>
        <v>1MM10</v>
      </c>
      <c r="W35" s="3">
        <f>INDEX(hPower[Max Lv Min],MATCH(Heroes!F35,hPower[id],0))</f>
        <v>10</v>
      </c>
      <c r="X35" s="1">
        <f>INDEX(Econ[Sell Base],MATCH(Heroes!$F35,Econ[id],0))</f>
        <v>100</v>
      </c>
      <c r="Y35" s="1">
        <f>INDEX(Econ[Sell Growth],MATCH(Heroes!$F35,Econ[id],0))</f>
        <v>100</v>
      </c>
      <c r="Z35" s="1">
        <f>INDEX(Econ[Feed XP Base],MATCH(Heroes!$F35,Econ[id],0))</f>
        <v>100</v>
      </c>
      <c r="AA35" s="1">
        <f>INDEX(Econ[Feed XP Grow],MATCH(Heroes!$F35,Econ[id],0))</f>
        <v>100</v>
      </c>
      <c r="AB35" s="1">
        <f t="shared" si="10"/>
        <v>150</v>
      </c>
      <c r="AC35" s="1">
        <f t="shared" si="11"/>
        <v>150</v>
      </c>
      <c r="AD35" s="92" t="str">
        <f t="shared" si="12"/>
        <v>15-max-evo</v>
      </c>
      <c r="AE35" s="1" t="s">
        <v>69</v>
      </c>
      <c r="AF35" s="1" t="s">
        <v>1719</v>
      </c>
      <c r="AG35" s="1" t="s">
        <v>7</v>
      </c>
      <c r="AH35" s="1" t="s">
        <v>74</v>
      </c>
      <c r="AK35" s="1" t="s">
        <v>431</v>
      </c>
      <c r="AL35" s="1" t="s">
        <v>57</v>
      </c>
      <c r="AM35" s="1">
        <v>0.77782693951317172</v>
      </c>
      <c r="AO35" s="3" t="s">
        <v>111</v>
      </c>
      <c r="AQ35" s="3" t="str">
        <f>VLOOKUP(A35,'_REF Skills'!$A$1:$B$400,2,FALSE)</f>
        <v>Act_r1_Light_Shadowlight Charm</v>
      </c>
      <c r="AR35" s="3" t="str">
        <f>VLOOKUP(A35,'_REF Skills'!$D$1:$E$400,2,FALSE)</f>
        <v>Ldr_r1_Light_Pilgrim_Derendel's Thanks</v>
      </c>
      <c r="BE35"/>
      <c r="BF35" s="12"/>
      <c r="BG35"/>
    </row>
    <row r="36" spans="1:59" ht="16">
      <c r="A36" s="1" t="str">
        <f t="shared" si="7"/>
        <v>r1_Light_Pilgrim_e2</v>
      </c>
      <c r="B36" s="3" t="s">
        <v>808</v>
      </c>
      <c r="C36" s="1" t="s">
        <v>156</v>
      </c>
      <c r="D36" s="1" t="s">
        <v>110</v>
      </c>
      <c r="E36" s="5">
        <v>35</v>
      </c>
      <c r="F36" s="1">
        <f t="shared" si="1"/>
        <v>2</v>
      </c>
      <c r="G36" s="1">
        <f>INDEX(Family[BaseRarity],MATCH(Heroes!$C36,Family[Family],0))</f>
        <v>1</v>
      </c>
      <c r="H36" s="1">
        <f>INDEX(Family[MaxRarity],MATCH(Heroes!$C36,Family[Family],0))</f>
        <v>2</v>
      </c>
      <c r="I36" s="1">
        <v>2</v>
      </c>
      <c r="J36" s="1" t="s">
        <v>25</v>
      </c>
      <c r="K36" s="1" t="str">
        <f>CONCATENATE(L36,",",VLOOKUP($AO36,'Hero Types'!$B$10:$D$16,2,FALSE))</f>
        <v>2,13</v>
      </c>
      <c r="L36" s="3">
        <v>2</v>
      </c>
      <c r="M36" s="1" t="str">
        <f t="shared" si="8"/>
        <v>Act_r2_Light_Shadowlight Lure, Ldr_r2_Light_Pilgrim_Derendel's Favor</v>
      </c>
      <c r="N36" s="29">
        <f>ROUND(INDEX(hPower[Base Pow Min],MATCH($F36,hPower[id],0))*INDEX(hType[Atk],MATCH($L36,hType[Id],0))+9*AM36,0)</f>
        <v>67</v>
      </c>
      <c r="O36" s="28">
        <f>INDEX(hPower[Pow Grow per Lv],MATCH($F36,hPower[id],0))*INDEX(hType[Atk],MATCH($L36,hType[Id],0))</f>
        <v>7</v>
      </c>
      <c r="P36" s="29">
        <f>ROUND(INDEX(hPower[Base Pow Min],MATCH($F36,hPower[id],0))*INDEX(hType[Hp],MATCH($L36,hType[Id],0))+15*AM36,0)</f>
        <v>111</v>
      </c>
      <c r="Q36" s="28">
        <f>INDEX(hPower[Pow Grow per Lv],MATCH($F36,hPower[id],0))*INDEX(hType[Hp],MATCH($L36,hType[Id],0))</f>
        <v>11.666666666666666</v>
      </c>
      <c r="R36" s="29">
        <f>ROUND(INDEX(hPower[Base Pow Min],MATCH($F36,hPower[id],0))*INDEX(hType[Rec],MATCH($L36,hType[Id],0))+3*AM36,0)</f>
        <v>22</v>
      </c>
      <c r="S36" s="28">
        <f>INDEX(hPower[Pow Grow per Lv],MATCH($F36,hPower[id],0))*INDEX(hType[Rec],MATCH($L36,hType[Id],0))</f>
        <v>2.333333333333333</v>
      </c>
      <c r="T36" s="1">
        <f>INDEX(hPower[Team Cost],MATCH($F36,hPower[id],0))</f>
        <v>4</v>
      </c>
      <c r="U36" s="1">
        <v>0</v>
      </c>
      <c r="V36" s="1" t="str">
        <f t="shared" si="9"/>
        <v>1MM15</v>
      </c>
      <c r="W36" s="3">
        <f>INDEX(hPower[Max Lv Min],MATCH(Heroes!F36,hPower[id],0))</f>
        <v>15</v>
      </c>
      <c r="X36" s="1">
        <f>INDEX(Econ[Sell Base],MATCH(Heroes!$F36,Econ[id],0))</f>
        <v>200</v>
      </c>
      <c r="Y36" s="1">
        <f>INDEX(Econ[Sell Growth],MATCH(Heroes!$F36,Econ[id],0))</f>
        <v>200</v>
      </c>
      <c r="Z36" s="1">
        <f>INDEX(Econ[Feed XP Base],MATCH(Heroes!$F36,Econ[id],0))</f>
        <v>200</v>
      </c>
      <c r="AA36" s="1">
        <f>INDEX(Econ[Feed XP Grow],MATCH(Heroes!$F36,Econ[id],0))</f>
        <v>200</v>
      </c>
      <c r="AB36" s="1">
        <f t="shared" si="10"/>
        <v>300</v>
      </c>
      <c r="AC36" s="1">
        <f t="shared" si="11"/>
        <v>300</v>
      </c>
      <c r="AD36" s="92" t="str">
        <f t="shared" si="12"/>
        <v>25-max-evo</v>
      </c>
      <c r="AE36" s="1" t="s">
        <v>69</v>
      </c>
      <c r="AF36" s="1" t="s">
        <v>1720</v>
      </c>
      <c r="AG36" s="1" t="s">
        <v>7</v>
      </c>
      <c r="AH36" s="1" t="s">
        <v>74</v>
      </c>
      <c r="AK36" s="1" t="s">
        <v>431</v>
      </c>
      <c r="AL36" s="1" t="s">
        <v>64</v>
      </c>
      <c r="AM36" s="1">
        <v>0.75752162102407117</v>
      </c>
      <c r="AO36" s="3" t="s">
        <v>111</v>
      </c>
      <c r="AQ36" s="3" t="str">
        <f>VLOOKUP(A36,'_REF Skills'!$A$1:$B$400,2,FALSE)</f>
        <v>Act_r2_Light_Shadowlight Lure</v>
      </c>
      <c r="AR36" s="3" t="str">
        <f>VLOOKUP(A36,'_REF Skills'!$D$1:$E$400,2,FALSE)</f>
        <v>Ldr_r2_Light_Pilgrim_Derendel's Favor</v>
      </c>
      <c r="BE36"/>
      <c r="BF36" s="12"/>
      <c r="BG36"/>
    </row>
    <row r="37" spans="1:59" ht="16">
      <c r="A37" s="1" t="str">
        <f t="shared" si="7"/>
        <v>r1_Light_StarSister_e1</v>
      </c>
      <c r="B37" s="3" t="s">
        <v>767</v>
      </c>
      <c r="C37" s="1" t="s">
        <v>167</v>
      </c>
      <c r="D37" s="1" t="s">
        <v>116</v>
      </c>
      <c r="E37" s="5">
        <v>36</v>
      </c>
      <c r="F37" s="1">
        <f t="shared" si="1"/>
        <v>1</v>
      </c>
      <c r="G37" s="1">
        <f>INDEX(Family[BaseRarity],MATCH(Heroes!$C37,Family[Family],0))</f>
        <v>1</v>
      </c>
      <c r="H37" s="1">
        <f>INDEX(Family[MaxRarity],MATCH(Heroes!$C37,Family[Family],0))</f>
        <v>3</v>
      </c>
      <c r="I37" s="1">
        <v>1</v>
      </c>
      <c r="J37" s="1" t="s">
        <v>25</v>
      </c>
      <c r="K37" s="1" t="str">
        <f>CONCATENATE(L37,",",VLOOKUP($AO37,'Hero Types'!$B$10:$D$16,2,FALSE))</f>
        <v>3,13</v>
      </c>
      <c r="L37" s="3">
        <v>3</v>
      </c>
      <c r="M37" s="1" t="str">
        <f t="shared" si="8"/>
        <v>Act_r1_Light_Stardust Salve, Ldr_r1_Light_StarSister_Derendel's Thanks</v>
      </c>
      <c r="N37" s="29">
        <f>ROUND(INDEX(hPower[Base Pow Min],MATCH($F37,hPower[id],0))*INDEX(hType[Atk],MATCH($L37,hType[Id],0))+9*AM37,0)</f>
        <v>26</v>
      </c>
      <c r="O37" s="28">
        <f>INDEX(hPower[Pow Grow per Lv],MATCH($F37,hPower[id],0))*INDEX(hType[Atk],MATCH($L37,hType[Id],0))</f>
        <v>4.6666666666666661</v>
      </c>
      <c r="P37" s="29">
        <f>ROUND(INDEX(hPower[Base Pow Min],MATCH($F37,hPower[id],0))*INDEX(hType[Hp],MATCH($L37,hType[Id],0))+15*AM37,0)</f>
        <v>44</v>
      </c>
      <c r="Q37" s="28">
        <f>INDEX(hPower[Pow Grow per Lv],MATCH($F37,hPower[id],0))*INDEX(hType[Hp],MATCH($L37,hType[Id],0))</f>
        <v>7.7777777777777786</v>
      </c>
      <c r="R37" s="29">
        <f>ROUND(INDEX(hPower[Base Pow Min],MATCH($F37,hPower[id],0))*INDEX(hType[Rec],MATCH($L37,hType[Id],0))+3*AM37,0)</f>
        <v>19</v>
      </c>
      <c r="S37" s="28">
        <f>INDEX(hPower[Pow Grow per Lv],MATCH($F37,hPower[id],0))*INDEX(hType[Rec],MATCH($L37,hType[Id],0))</f>
        <v>3.8888888888888893</v>
      </c>
      <c r="T37" s="1">
        <f>INDEX(hPower[Team Cost],MATCH($F37,hPower[id],0))</f>
        <v>2</v>
      </c>
      <c r="U37" s="1">
        <v>0</v>
      </c>
      <c r="V37" s="1" t="str">
        <f t="shared" si="9"/>
        <v>1MM10</v>
      </c>
      <c r="W37" s="3">
        <f>INDEX(hPower[Max Lv Min],MATCH(Heroes!F37,hPower[id],0))</f>
        <v>10</v>
      </c>
      <c r="X37" s="1">
        <f>INDEX(Econ[Sell Base],MATCH(Heroes!$F37,Econ[id],0))</f>
        <v>100</v>
      </c>
      <c r="Y37" s="1">
        <f>INDEX(Econ[Sell Growth],MATCH(Heroes!$F37,Econ[id],0))</f>
        <v>100</v>
      </c>
      <c r="Z37" s="1">
        <f>INDEX(Econ[Feed XP Base],MATCH(Heroes!$F37,Econ[id],0))</f>
        <v>100</v>
      </c>
      <c r="AA37" s="1">
        <f>INDEX(Econ[Feed XP Grow],MATCH(Heroes!$F37,Econ[id],0))</f>
        <v>100</v>
      </c>
      <c r="AB37" s="1">
        <f t="shared" si="10"/>
        <v>150</v>
      </c>
      <c r="AC37" s="1">
        <f t="shared" si="11"/>
        <v>150</v>
      </c>
      <c r="AD37" s="92" t="str">
        <f t="shared" si="12"/>
        <v>15-max-evo</v>
      </c>
      <c r="AE37" s="1" t="s">
        <v>69</v>
      </c>
      <c r="AF37" s="1" t="s">
        <v>1721</v>
      </c>
      <c r="AG37" s="1" t="s">
        <v>7</v>
      </c>
      <c r="AH37" s="1" t="s">
        <v>74</v>
      </c>
      <c r="AK37" s="1" t="s">
        <v>431</v>
      </c>
      <c r="AL37" s="1" t="s">
        <v>57</v>
      </c>
      <c r="AM37" s="1">
        <v>0.70311410995141188</v>
      </c>
      <c r="AO37" s="3" t="s">
        <v>111</v>
      </c>
      <c r="AQ37" s="3" t="str">
        <f>VLOOKUP(A37,'_REF Skills'!$A$1:$B$400,2,FALSE)</f>
        <v>Act_r1_Light_Stardust Salve</v>
      </c>
      <c r="AR37" s="3" t="str">
        <f>VLOOKUP(A37,'_REF Skills'!$D$1:$E$400,2,FALSE)</f>
        <v>Ldr_r1_Light_StarSister_Derendel's Thanks</v>
      </c>
      <c r="BE37"/>
      <c r="BF37" s="12"/>
      <c r="BG37"/>
    </row>
    <row r="38" spans="1:59" ht="16">
      <c r="A38" s="1" t="str">
        <f t="shared" si="7"/>
        <v>r1_Light_StarSister_e2</v>
      </c>
      <c r="B38" s="3" t="s">
        <v>768</v>
      </c>
      <c r="C38" s="1" t="s">
        <v>167</v>
      </c>
      <c r="D38" s="1" t="s">
        <v>116</v>
      </c>
      <c r="E38" s="5">
        <v>37</v>
      </c>
      <c r="F38" s="1">
        <f t="shared" si="1"/>
        <v>2</v>
      </c>
      <c r="G38" s="1">
        <f>INDEX(Family[BaseRarity],MATCH(Heroes!$C38,Family[Family],0))</f>
        <v>1</v>
      </c>
      <c r="H38" s="1">
        <f>INDEX(Family[MaxRarity],MATCH(Heroes!$C38,Family[Family],0))</f>
        <v>3</v>
      </c>
      <c r="I38" s="1">
        <v>2</v>
      </c>
      <c r="J38" s="1" t="s">
        <v>25</v>
      </c>
      <c r="K38" s="1" t="str">
        <f>CONCATENATE(L38,",",VLOOKUP($AO38,'Hero Types'!$B$10:$D$16,2,FALSE))</f>
        <v>3,13</v>
      </c>
      <c r="L38" s="3">
        <v>3</v>
      </c>
      <c r="M38" s="1" t="str">
        <f t="shared" si="8"/>
        <v>Act_r2_Light_Stardust Balm, Ldr_r2_Light_StarSister_Derendel's Favor</v>
      </c>
      <c r="N38" s="29">
        <f>ROUND(INDEX(hPower[Base Pow Min],MATCH($F38,hPower[id],0))*INDEX(hType[Atk],MATCH($L38,hType[Id],0))+9*AM38,0)</f>
        <v>49</v>
      </c>
      <c r="O38" s="28">
        <f>INDEX(hPower[Pow Grow per Lv],MATCH($F38,hPower[id],0))*INDEX(hType[Atk],MATCH($L38,hType[Id],0))</f>
        <v>4.6666666666666661</v>
      </c>
      <c r="P38" s="29">
        <f>ROUND(INDEX(hPower[Base Pow Min],MATCH($F38,hPower[id],0))*INDEX(hType[Hp],MATCH($L38,hType[Id],0))+15*AM38,0)</f>
        <v>81</v>
      </c>
      <c r="Q38" s="28">
        <f>INDEX(hPower[Pow Grow per Lv],MATCH($F38,hPower[id],0))*INDEX(hType[Hp],MATCH($L38,hType[Id],0))</f>
        <v>7.7777777777777786</v>
      </c>
      <c r="R38" s="29">
        <f>ROUND(INDEX(hPower[Base Pow Min],MATCH($F38,hPower[id],0))*INDEX(hType[Rec],MATCH($L38,hType[Id],0))+3*AM38,0)</f>
        <v>36</v>
      </c>
      <c r="S38" s="28">
        <f>INDEX(hPower[Pow Grow per Lv],MATCH($F38,hPower[id],0))*INDEX(hType[Rec],MATCH($L38,hType[Id],0))</f>
        <v>3.8888888888888893</v>
      </c>
      <c r="T38" s="1">
        <f>INDEX(hPower[Team Cost],MATCH($F38,hPower[id],0))</f>
        <v>4</v>
      </c>
      <c r="U38" s="1">
        <v>0</v>
      </c>
      <c r="V38" s="1" t="str">
        <f t="shared" si="9"/>
        <v>1MM15</v>
      </c>
      <c r="W38" s="3">
        <f>INDEX(hPower[Max Lv Min],MATCH(Heroes!F38,hPower[id],0))</f>
        <v>15</v>
      </c>
      <c r="X38" s="1">
        <f>INDEX(Econ[Sell Base],MATCH(Heroes!$F38,Econ[id],0))</f>
        <v>200</v>
      </c>
      <c r="Y38" s="1">
        <f>INDEX(Econ[Sell Growth],MATCH(Heroes!$F38,Econ[id],0))</f>
        <v>200</v>
      </c>
      <c r="Z38" s="1">
        <f>INDEX(Econ[Feed XP Base],MATCH(Heroes!$F38,Econ[id],0))</f>
        <v>200</v>
      </c>
      <c r="AA38" s="1">
        <f>INDEX(Econ[Feed XP Grow],MATCH(Heroes!$F38,Econ[id],0))</f>
        <v>200</v>
      </c>
      <c r="AB38" s="1">
        <f t="shared" si="10"/>
        <v>300</v>
      </c>
      <c r="AC38" s="1">
        <f t="shared" si="11"/>
        <v>300</v>
      </c>
      <c r="AD38" s="92" t="str">
        <f t="shared" si="12"/>
        <v>25-max-evo</v>
      </c>
      <c r="AE38" s="1" t="s">
        <v>69</v>
      </c>
      <c r="AF38" s="1" t="s">
        <v>1722</v>
      </c>
      <c r="AG38" s="1" t="s">
        <v>7</v>
      </c>
      <c r="AH38" s="1" t="s">
        <v>74</v>
      </c>
      <c r="AK38" s="1" t="s">
        <v>431</v>
      </c>
      <c r="AL38" s="1" t="s">
        <v>64</v>
      </c>
      <c r="AM38" s="1">
        <v>0.9558660116875427</v>
      </c>
      <c r="AO38" s="3" t="s">
        <v>111</v>
      </c>
      <c r="AQ38" s="3" t="str">
        <f>VLOOKUP(A38,'_REF Skills'!$A$1:$B$400,2,FALSE)</f>
        <v>Act_r2_Light_Stardust Balm</v>
      </c>
      <c r="AR38" s="3" t="str">
        <f>VLOOKUP(A38,'_REF Skills'!$D$1:$E$400,2,FALSE)</f>
        <v>Ldr_r2_Light_StarSister_Derendel's Favor</v>
      </c>
      <c r="BE38"/>
      <c r="BF38" s="12"/>
      <c r="BG38"/>
    </row>
    <row r="39" spans="1:59" ht="16">
      <c r="A39" s="1" t="str">
        <f t="shared" si="7"/>
        <v>r1_Light_StarSister_e3</v>
      </c>
      <c r="B39" s="3" t="s">
        <v>769</v>
      </c>
      <c r="C39" s="1" t="s">
        <v>167</v>
      </c>
      <c r="D39" s="1" t="s">
        <v>116</v>
      </c>
      <c r="E39" s="5">
        <v>38</v>
      </c>
      <c r="F39" s="1">
        <f t="shared" si="1"/>
        <v>3</v>
      </c>
      <c r="G39" s="1">
        <f>INDEX(Family[BaseRarity],MATCH(Heroes!$C39,Family[Family],0))</f>
        <v>1</v>
      </c>
      <c r="H39" s="1">
        <f>INDEX(Family[MaxRarity],MATCH(Heroes!$C39,Family[Family],0))</f>
        <v>3</v>
      </c>
      <c r="I39" s="1">
        <v>3</v>
      </c>
      <c r="J39" s="1" t="s">
        <v>25</v>
      </c>
      <c r="K39" s="1" t="str">
        <f>CONCATENATE(L39,",",VLOOKUP($AO39,'Hero Types'!$B$10:$D$16,2,FALSE))</f>
        <v>3,13</v>
      </c>
      <c r="L39" s="3">
        <v>3</v>
      </c>
      <c r="M39" s="1" t="str">
        <f t="shared" si="8"/>
        <v>Act_r3_Light_Stardust Potion, Ldr_r3_Light_StarSister_Derendel's Grace</v>
      </c>
      <c r="N39" s="29">
        <f>ROUND(INDEX(hPower[Base Pow Min],MATCH($F39,hPower[id],0))*INDEX(hType[Atk],MATCH($L39,hType[Id],0))+9*AM39,0)</f>
        <v>69</v>
      </c>
      <c r="O39" s="28">
        <f>INDEX(hPower[Pow Grow per Lv],MATCH($F39,hPower[id],0))*INDEX(hType[Atk],MATCH($L39,hType[Id],0))</f>
        <v>4.6666666666666661</v>
      </c>
      <c r="P39" s="29">
        <f>ROUND(INDEX(hPower[Base Pow Min],MATCH($F39,hPower[id],0))*INDEX(hType[Hp],MATCH($L39,hType[Id],0))+15*AM39,0)</f>
        <v>115</v>
      </c>
      <c r="Q39" s="28">
        <f>INDEX(hPower[Pow Grow per Lv],MATCH($F39,hPower[id],0))*INDEX(hType[Hp],MATCH($L39,hType[Id],0))</f>
        <v>7.7777777777777786</v>
      </c>
      <c r="R39" s="29">
        <f>ROUND(INDEX(hPower[Base Pow Min],MATCH($F39,hPower[id],0))*INDEX(hType[Rec],MATCH($L39,hType[Id],0))+3*AM39,0)</f>
        <v>56</v>
      </c>
      <c r="S39" s="28">
        <f>INDEX(hPower[Pow Grow per Lv],MATCH($F39,hPower[id],0))*INDEX(hType[Rec],MATCH($L39,hType[Id],0))</f>
        <v>3.8888888888888893</v>
      </c>
      <c r="T39" s="1">
        <f>INDEX(hPower[Team Cost],MATCH($F39,hPower[id],0))</f>
        <v>6</v>
      </c>
      <c r="U39" s="1">
        <v>0</v>
      </c>
      <c r="V39" s="1" t="str">
        <f t="shared" si="9"/>
        <v>1MM25</v>
      </c>
      <c r="W39" s="3">
        <f>INDEX(hPower[Max Lv Min],MATCH(Heroes!F39,hPower[id],0))</f>
        <v>25</v>
      </c>
      <c r="X39" s="1">
        <f>INDEX(Econ[Sell Base],MATCH(Heroes!$F39,Econ[id],0))</f>
        <v>300</v>
      </c>
      <c r="Y39" s="1">
        <f>INDEX(Econ[Sell Growth],MATCH(Heroes!$F39,Econ[id],0))</f>
        <v>300</v>
      </c>
      <c r="Z39" s="1">
        <f>INDEX(Econ[Feed XP Base],MATCH(Heroes!$F39,Econ[id],0))</f>
        <v>300</v>
      </c>
      <c r="AA39" s="1">
        <f>INDEX(Econ[Feed XP Grow],MATCH(Heroes!$F39,Econ[id],0))</f>
        <v>300</v>
      </c>
      <c r="AB39" s="1">
        <f t="shared" si="10"/>
        <v>450</v>
      </c>
      <c r="AC39" s="1">
        <f t="shared" si="11"/>
        <v>450</v>
      </c>
      <c r="AD39" s="92" t="str">
        <f t="shared" si="12"/>
        <v>35-max-evo</v>
      </c>
      <c r="AE39" s="1" t="s">
        <v>69</v>
      </c>
      <c r="AF39" s="1" t="s">
        <v>1723</v>
      </c>
      <c r="AG39" s="1" t="s">
        <v>7</v>
      </c>
      <c r="AH39" s="1" t="s">
        <v>74</v>
      </c>
      <c r="AK39" s="1" t="s">
        <v>431</v>
      </c>
      <c r="AL39" s="1" t="s">
        <v>65</v>
      </c>
      <c r="AM39" s="1">
        <v>0.23871096879284526</v>
      </c>
      <c r="AO39" s="3" t="s">
        <v>111</v>
      </c>
      <c r="AQ39" s="3" t="str">
        <f>VLOOKUP(A39,'_REF Skills'!$A$1:$B$400,2,FALSE)</f>
        <v>Act_r3_Light_Stardust Potion</v>
      </c>
      <c r="AR39" s="3" t="str">
        <f>VLOOKUP(A39,'_REF Skills'!$D$1:$E$400,2,FALSE)</f>
        <v>Ldr_r3_Light_StarSister_Derendel's Grace</v>
      </c>
      <c r="BE39"/>
      <c r="BF39" s="12"/>
      <c r="BG39"/>
    </row>
    <row r="40" spans="1:59" ht="16">
      <c r="A40" s="1" t="str">
        <f t="shared" si="7"/>
        <v>r1_Light_Valkyrie_e1</v>
      </c>
      <c r="B40" s="3" t="s">
        <v>770</v>
      </c>
      <c r="C40" s="1" t="s">
        <v>169</v>
      </c>
      <c r="D40" s="1" t="s">
        <v>30</v>
      </c>
      <c r="E40" s="5">
        <v>39</v>
      </c>
      <c r="F40" s="1">
        <f t="shared" si="1"/>
        <v>1</v>
      </c>
      <c r="G40" s="1">
        <f>INDEX(Family[BaseRarity],MATCH(Heroes!$C40,Family[Family],0))</f>
        <v>1</v>
      </c>
      <c r="H40" s="1">
        <f>INDEX(Family[MaxRarity],MATCH(Heroes!$C40,Family[Family],0))</f>
        <v>4</v>
      </c>
      <c r="I40" s="1">
        <v>1</v>
      </c>
      <c r="J40" s="1" t="s">
        <v>25</v>
      </c>
      <c r="K40" s="1" t="str">
        <f>CONCATENATE(L40,",",VLOOKUP($AO40,'Hero Types'!$B$10:$D$16,2,FALSE))</f>
        <v>4,13</v>
      </c>
      <c r="L40" s="3">
        <v>4</v>
      </c>
      <c r="M40" s="1" t="str">
        <f t="shared" si="8"/>
        <v>Act_r1_Light_Quick Draw, Ldr_r1_Light_Valkyrie_Derendel's Thanks</v>
      </c>
      <c r="N40" s="29">
        <f>ROUND(INDEX(hPower[Base Pow Min],MATCH($F40,hPower[id],0))*INDEX(hType[Atk],MATCH($L40,hType[Id],0))+9*AM40,0)</f>
        <v>56</v>
      </c>
      <c r="O40" s="28">
        <f>INDEX(hPower[Pow Grow per Lv],MATCH($F40,hPower[id],0))*INDEX(hType[Atk],MATCH($L40,hType[Id],0))</f>
        <v>11.666666666666668</v>
      </c>
      <c r="P40" s="29">
        <f>ROUND(INDEX(hPower[Base Pow Min],MATCH($F40,hPower[id],0))*INDEX(hType[Hp],MATCH($L40,hType[Id],0))+15*AM40,0)</f>
        <v>43</v>
      </c>
      <c r="Q40" s="28">
        <f>INDEX(hPower[Pow Grow per Lv],MATCH($F40,hPower[id],0))*INDEX(hType[Hp],MATCH($L40,hType[Id],0))</f>
        <v>7.7777777777777786</v>
      </c>
      <c r="R40" s="29">
        <f>ROUND(INDEX(hPower[Base Pow Min],MATCH($F40,hPower[id],0))*INDEX(hType[Rec],MATCH($L40,hType[Id],0))+3*AM40,0)</f>
        <v>9</v>
      </c>
      <c r="S40" s="28">
        <f>INDEX(hPower[Pow Grow per Lv],MATCH($F40,hPower[id],0))*INDEX(hType[Rec],MATCH($L40,hType[Id],0))</f>
        <v>1.5555555555555554</v>
      </c>
      <c r="T40" s="1">
        <f>INDEX(hPower[Team Cost],MATCH($F40,hPower[id],0))</f>
        <v>2</v>
      </c>
      <c r="U40" s="1">
        <v>0</v>
      </c>
      <c r="V40" s="1" t="str">
        <f t="shared" si="9"/>
        <v>1MM10</v>
      </c>
      <c r="W40" s="3">
        <f>INDEX(hPower[Max Lv Min],MATCH(Heroes!F40,hPower[id],0))</f>
        <v>10</v>
      </c>
      <c r="X40" s="1">
        <f>INDEX(Econ[Sell Base],MATCH(Heroes!$F40,Econ[id],0))</f>
        <v>100</v>
      </c>
      <c r="Y40" s="1">
        <f>INDEX(Econ[Sell Growth],MATCH(Heroes!$F40,Econ[id],0))</f>
        <v>100</v>
      </c>
      <c r="Z40" s="1">
        <f>INDEX(Econ[Feed XP Base],MATCH(Heroes!$F40,Econ[id],0))</f>
        <v>100</v>
      </c>
      <c r="AA40" s="1">
        <f>INDEX(Econ[Feed XP Grow],MATCH(Heroes!$F40,Econ[id],0))</f>
        <v>100</v>
      </c>
      <c r="AB40" s="1">
        <f t="shared" si="10"/>
        <v>150</v>
      </c>
      <c r="AC40" s="1">
        <f t="shared" si="11"/>
        <v>150</v>
      </c>
      <c r="AD40" s="92" t="str">
        <f t="shared" si="12"/>
        <v>15-max-evo</v>
      </c>
      <c r="AE40" s="1" t="s">
        <v>69</v>
      </c>
      <c r="AF40" s="1" t="s">
        <v>1724</v>
      </c>
      <c r="AG40" s="1" t="s">
        <v>7</v>
      </c>
      <c r="AH40" s="1" t="s">
        <v>74</v>
      </c>
      <c r="AK40" s="1" t="s">
        <v>431</v>
      </c>
      <c r="AL40" s="1" t="s">
        <v>57</v>
      </c>
      <c r="AM40" s="1">
        <v>0.62875189823551025</v>
      </c>
      <c r="AO40" s="3" t="s">
        <v>111</v>
      </c>
      <c r="AQ40" s="3" t="str">
        <f>VLOOKUP(A40,'_REF Skills'!$A$1:$B$400,2,FALSE)</f>
        <v>Act_r1_Light_Quick Draw</v>
      </c>
      <c r="AR40" s="3" t="str">
        <f>VLOOKUP(A40,'_REF Skills'!$D$1:$E$400,2,FALSE)</f>
        <v>Ldr_r1_Light_Valkyrie_Derendel's Thanks</v>
      </c>
      <c r="BE40"/>
      <c r="BF40" s="12"/>
      <c r="BG40"/>
    </row>
    <row r="41" spans="1:59" ht="16">
      <c r="A41" s="1" t="str">
        <f t="shared" si="7"/>
        <v>r1_Light_Valkyrie_e2</v>
      </c>
      <c r="B41" s="3" t="s">
        <v>771</v>
      </c>
      <c r="C41" s="1" t="s">
        <v>169</v>
      </c>
      <c r="D41" s="1" t="s">
        <v>30</v>
      </c>
      <c r="E41" s="5">
        <v>40</v>
      </c>
      <c r="F41" s="1">
        <f t="shared" si="1"/>
        <v>2</v>
      </c>
      <c r="G41" s="1">
        <f>INDEX(Family[BaseRarity],MATCH(Heroes!$C41,Family[Family],0))</f>
        <v>1</v>
      </c>
      <c r="H41" s="1">
        <f>INDEX(Family[MaxRarity],MATCH(Heroes!$C41,Family[Family],0))</f>
        <v>4</v>
      </c>
      <c r="I41" s="1">
        <v>2</v>
      </c>
      <c r="J41" s="1" t="s">
        <v>25</v>
      </c>
      <c r="K41" s="1" t="str">
        <f>CONCATENATE(L41,",",VLOOKUP($AO41,'Hero Types'!$B$10:$D$16,2,FALSE))</f>
        <v>4,13</v>
      </c>
      <c r="L41" s="3">
        <v>4</v>
      </c>
      <c r="M41" s="1" t="str">
        <f t="shared" si="8"/>
        <v>Act_r2_Light_Spread Shot, Ldr_r2_Light_Valkyrie_Derendel's Favor</v>
      </c>
      <c r="N41" s="29">
        <f>ROUND(INDEX(hPower[Base Pow Min],MATCH($F41,hPower[id],0))*INDEX(hType[Atk],MATCH($L41,hType[Id],0))+9*AM41,0)</f>
        <v>108</v>
      </c>
      <c r="O41" s="28">
        <f>INDEX(hPower[Pow Grow per Lv],MATCH($F41,hPower[id],0))*INDEX(hType[Atk],MATCH($L41,hType[Id],0))</f>
        <v>11.666666666666668</v>
      </c>
      <c r="P41" s="29">
        <f>ROUND(INDEX(hPower[Base Pow Min],MATCH($F41,hPower[id],0))*INDEX(hType[Hp],MATCH($L41,hType[Id],0))+15*AM41,0)</f>
        <v>80</v>
      </c>
      <c r="Q41" s="28">
        <f>INDEX(hPower[Pow Grow per Lv],MATCH($F41,hPower[id],0))*INDEX(hType[Hp],MATCH($L41,hType[Id],0))</f>
        <v>7.7777777777777786</v>
      </c>
      <c r="R41" s="29">
        <f>ROUND(INDEX(hPower[Base Pow Min],MATCH($F41,hPower[id],0))*INDEX(hType[Rec],MATCH($L41,hType[Id],0))+3*AM41,0)</f>
        <v>16</v>
      </c>
      <c r="S41" s="28">
        <f>INDEX(hPower[Pow Grow per Lv],MATCH($F41,hPower[id],0))*INDEX(hType[Rec],MATCH($L41,hType[Id],0))</f>
        <v>1.5555555555555554</v>
      </c>
      <c r="T41" s="1">
        <f>INDEX(hPower[Team Cost],MATCH($F41,hPower[id],0))</f>
        <v>4</v>
      </c>
      <c r="U41" s="1">
        <v>0</v>
      </c>
      <c r="V41" s="1" t="str">
        <f t="shared" si="9"/>
        <v>1MM15</v>
      </c>
      <c r="W41" s="3">
        <f>INDEX(hPower[Max Lv Min],MATCH(Heroes!F41,hPower[id],0))</f>
        <v>15</v>
      </c>
      <c r="X41" s="1">
        <f>INDEX(Econ[Sell Base],MATCH(Heroes!$F41,Econ[id],0))</f>
        <v>200</v>
      </c>
      <c r="Y41" s="1">
        <f>INDEX(Econ[Sell Growth],MATCH(Heroes!$F41,Econ[id],0))</f>
        <v>200</v>
      </c>
      <c r="Z41" s="1">
        <f>INDEX(Econ[Feed XP Base],MATCH(Heroes!$F41,Econ[id],0))</f>
        <v>200</v>
      </c>
      <c r="AA41" s="1">
        <f>INDEX(Econ[Feed XP Grow],MATCH(Heroes!$F41,Econ[id],0))</f>
        <v>200</v>
      </c>
      <c r="AB41" s="1">
        <f t="shared" si="10"/>
        <v>300</v>
      </c>
      <c r="AC41" s="1">
        <f t="shared" si="11"/>
        <v>300</v>
      </c>
      <c r="AD41" s="92" t="str">
        <f t="shared" si="12"/>
        <v>25-max-evo</v>
      </c>
      <c r="AE41" s="1" t="s">
        <v>69</v>
      </c>
      <c r="AF41" s="1" t="s">
        <v>1725</v>
      </c>
      <c r="AG41" s="1" t="s">
        <v>7</v>
      </c>
      <c r="AH41" s="1" t="s">
        <v>74</v>
      </c>
      <c r="AK41" s="1" t="s">
        <v>431</v>
      </c>
      <c r="AL41" s="1" t="s">
        <v>64</v>
      </c>
      <c r="AM41" s="1">
        <v>0.89065054635333618</v>
      </c>
      <c r="AO41" s="3" t="s">
        <v>111</v>
      </c>
      <c r="AQ41" s="3" t="str">
        <f>VLOOKUP(A41,'_REF Skills'!$A$1:$B$400,2,FALSE)</f>
        <v>Act_r2_Light_Spread Shot</v>
      </c>
      <c r="AR41" s="3" t="str">
        <f>VLOOKUP(A41,'_REF Skills'!$D$1:$E$400,2,FALSE)</f>
        <v>Ldr_r2_Light_Valkyrie_Derendel's Favor</v>
      </c>
      <c r="BE41"/>
      <c r="BF41" s="12"/>
      <c r="BG41"/>
    </row>
    <row r="42" spans="1:59" ht="16">
      <c r="A42" s="1" t="str">
        <f t="shared" si="7"/>
        <v>r1_Light_Valkyrie_e3</v>
      </c>
      <c r="B42" s="3" t="s">
        <v>772</v>
      </c>
      <c r="C42" s="1" t="s">
        <v>169</v>
      </c>
      <c r="D42" s="1" t="s">
        <v>30</v>
      </c>
      <c r="E42" s="5">
        <v>41</v>
      </c>
      <c r="F42" s="1">
        <f t="shared" si="1"/>
        <v>3</v>
      </c>
      <c r="G42" s="1">
        <f>INDEX(Family[BaseRarity],MATCH(Heroes!$C42,Family[Family],0))</f>
        <v>1</v>
      </c>
      <c r="H42" s="1">
        <f>INDEX(Family[MaxRarity],MATCH(Heroes!$C42,Family[Family],0))</f>
        <v>4</v>
      </c>
      <c r="I42" s="1">
        <v>3</v>
      </c>
      <c r="J42" s="1" t="s">
        <v>25</v>
      </c>
      <c r="K42" s="1" t="str">
        <f>CONCATENATE(L42,",",VLOOKUP($AO42,'Hero Types'!$B$10:$D$16,2,FALSE))</f>
        <v>4,13</v>
      </c>
      <c r="L42" s="3">
        <v>4</v>
      </c>
      <c r="M42" s="1" t="str">
        <f t="shared" si="8"/>
        <v>Act_r3_Light_Expert Quick Draw, Ldr_r3_Light_Valkyrie_Derendel's Grace</v>
      </c>
      <c r="N42" s="29">
        <f>ROUND(INDEX(hPower[Base Pow Min],MATCH($F42,hPower[id],0))*INDEX(hType[Atk],MATCH($L42,hType[Id],0))+9*AM42,0)</f>
        <v>174</v>
      </c>
      <c r="O42" s="28">
        <f>INDEX(hPower[Pow Grow per Lv],MATCH($F42,hPower[id],0))*INDEX(hType[Atk],MATCH($L42,hType[Id],0))</f>
        <v>11.666666666666668</v>
      </c>
      <c r="P42" s="29">
        <f>ROUND(INDEX(hPower[Base Pow Min],MATCH($F42,hPower[id],0))*INDEX(hType[Hp],MATCH($L42,hType[Id],0))+15*AM42,0)</f>
        <v>124</v>
      </c>
      <c r="Q42" s="28">
        <f>INDEX(hPower[Pow Grow per Lv],MATCH($F42,hPower[id],0))*INDEX(hType[Hp],MATCH($L42,hType[Id],0))</f>
        <v>7.7777777777777786</v>
      </c>
      <c r="R42" s="29">
        <f>ROUND(INDEX(hPower[Base Pow Min],MATCH($F42,hPower[id],0))*INDEX(hType[Rec],MATCH($L42,hType[Id],0))+3*AM42,0)</f>
        <v>25</v>
      </c>
      <c r="S42" s="28">
        <f>INDEX(hPower[Pow Grow per Lv],MATCH($F42,hPower[id],0))*INDEX(hType[Rec],MATCH($L42,hType[Id],0))</f>
        <v>1.5555555555555554</v>
      </c>
      <c r="T42" s="1">
        <f>INDEX(hPower[Team Cost],MATCH($F42,hPower[id],0))</f>
        <v>6</v>
      </c>
      <c r="U42" s="1">
        <v>0</v>
      </c>
      <c r="V42" s="1" t="str">
        <f t="shared" si="9"/>
        <v>1MM25</v>
      </c>
      <c r="W42" s="3">
        <f>INDEX(hPower[Max Lv Min],MATCH(Heroes!F42,hPower[id],0))</f>
        <v>25</v>
      </c>
      <c r="X42" s="1">
        <f>INDEX(Econ[Sell Base],MATCH(Heroes!$F42,Econ[id],0))</f>
        <v>300</v>
      </c>
      <c r="Y42" s="1">
        <f>INDEX(Econ[Sell Growth],MATCH(Heroes!$F42,Econ[id],0))</f>
        <v>300</v>
      </c>
      <c r="Z42" s="1">
        <f>INDEX(Econ[Feed XP Base],MATCH(Heroes!$F42,Econ[id],0))</f>
        <v>300</v>
      </c>
      <c r="AA42" s="1">
        <f>INDEX(Econ[Feed XP Grow],MATCH(Heroes!$F42,Econ[id],0))</f>
        <v>300</v>
      </c>
      <c r="AB42" s="1">
        <f t="shared" si="10"/>
        <v>450</v>
      </c>
      <c r="AC42" s="1">
        <f t="shared" si="11"/>
        <v>450</v>
      </c>
      <c r="AD42" s="92" t="str">
        <f t="shared" si="12"/>
        <v>35-max-evo</v>
      </c>
      <c r="AE42" s="1" t="s">
        <v>69</v>
      </c>
      <c r="AF42" s="1" t="s">
        <v>1726</v>
      </c>
      <c r="AG42" s="1" t="s">
        <v>7</v>
      </c>
      <c r="AH42" s="1" t="s">
        <v>74</v>
      </c>
      <c r="AK42" s="1" t="s">
        <v>431</v>
      </c>
      <c r="AL42" s="1" t="s">
        <v>65</v>
      </c>
      <c r="AM42" s="1">
        <v>0.86453087258489902</v>
      </c>
      <c r="AO42" s="3" t="s">
        <v>111</v>
      </c>
      <c r="AQ42" s="3" t="str">
        <f>VLOOKUP(A42,'_REF Skills'!$A$1:$B$400,2,FALSE)</f>
        <v>Act_r3_Light_Expert Quick Draw</v>
      </c>
      <c r="AR42" s="3" t="str">
        <f>VLOOKUP(A42,'_REF Skills'!$D$1:$E$400,2,FALSE)</f>
        <v>Ldr_r3_Light_Valkyrie_Derendel's Grace</v>
      </c>
      <c r="BE42"/>
      <c r="BF42" s="12"/>
      <c r="BG42"/>
    </row>
    <row r="43" spans="1:59" ht="16">
      <c r="A43" s="1" t="str">
        <f t="shared" si="7"/>
        <v>r1_Light_Valkyrie_e4</v>
      </c>
      <c r="B43" s="3" t="s">
        <v>773</v>
      </c>
      <c r="C43" s="1" t="s">
        <v>169</v>
      </c>
      <c r="D43" s="1" t="s">
        <v>30</v>
      </c>
      <c r="E43" s="5">
        <v>42</v>
      </c>
      <c r="F43" s="1">
        <f t="shared" si="1"/>
        <v>4</v>
      </c>
      <c r="G43" s="1">
        <f>INDEX(Family[BaseRarity],MATCH(Heroes!$C43,Family[Family],0))</f>
        <v>1</v>
      </c>
      <c r="H43" s="1">
        <f>INDEX(Family[MaxRarity],MATCH(Heroes!$C43,Family[Family],0))</f>
        <v>4</v>
      </c>
      <c r="I43" s="1">
        <v>4</v>
      </c>
      <c r="J43" s="1" t="s">
        <v>25</v>
      </c>
      <c r="K43" s="1" t="str">
        <f>CONCATENATE(L43,",",VLOOKUP($AO43,'Hero Types'!$B$10:$D$16,2,FALSE))</f>
        <v>4,13</v>
      </c>
      <c r="L43" s="3">
        <v>4</v>
      </c>
      <c r="M43" s="1" t="str">
        <f t="shared" si="8"/>
        <v>Act_r4_Light_Expert Spread Shot, Ldr_r4_Light_Valkyrie_Derendel's Blessing</v>
      </c>
      <c r="N43" s="29">
        <f>ROUND(INDEX(hPower[Base Pow Min],MATCH($F43,hPower[id],0))*INDEX(hType[Atk],MATCH($L43,hType[Id],0))+9*AM43,0)</f>
        <v>340</v>
      </c>
      <c r="O43" s="28">
        <f>INDEX(hPower[Pow Grow per Lv],MATCH($F43,hPower[id],0))*INDEX(hType[Atk],MATCH($L43,hType[Id],0))</f>
        <v>11.666666666666668</v>
      </c>
      <c r="P43" s="29">
        <f>ROUND(INDEX(hPower[Base Pow Min],MATCH($F43,hPower[id],0))*INDEX(hType[Hp],MATCH($L43,hType[Id],0))+15*AM43,0)</f>
        <v>233</v>
      </c>
      <c r="Q43" s="28">
        <f>INDEX(hPower[Pow Grow per Lv],MATCH($F43,hPower[id],0))*INDEX(hType[Hp],MATCH($L43,hType[Id],0))</f>
        <v>7.7777777777777786</v>
      </c>
      <c r="R43" s="29">
        <f>ROUND(INDEX(hPower[Base Pow Min],MATCH($F43,hPower[id],0))*INDEX(hType[Rec],MATCH($L43,hType[Id],0))+3*AM43,0)</f>
        <v>47</v>
      </c>
      <c r="S43" s="28">
        <f>INDEX(hPower[Pow Grow per Lv],MATCH($F43,hPower[id],0))*INDEX(hType[Rec],MATCH($L43,hType[Id],0))</f>
        <v>1.5555555555555554</v>
      </c>
      <c r="T43" s="1">
        <f>INDEX(hPower[Team Cost],MATCH($F43,hPower[id],0))</f>
        <v>9</v>
      </c>
      <c r="U43" s="1">
        <v>0</v>
      </c>
      <c r="V43" s="1" t="str">
        <f t="shared" si="9"/>
        <v>1MM35</v>
      </c>
      <c r="W43" s="3">
        <f>INDEX(hPower[Max Lv Min],MATCH(Heroes!F43,hPower[id],0))</f>
        <v>35</v>
      </c>
      <c r="X43" s="1">
        <f>INDEX(Econ[Sell Base],MATCH(Heroes!$F43,Econ[id],0))</f>
        <v>400</v>
      </c>
      <c r="Y43" s="1">
        <f>INDEX(Econ[Sell Growth],MATCH(Heroes!$F43,Econ[id],0))</f>
        <v>400</v>
      </c>
      <c r="Z43" s="1">
        <f>INDEX(Econ[Feed XP Base],MATCH(Heroes!$F43,Econ[id],0))</f>
        <v>400</v>
      </c>
      <c r="AA43" s="1">
        <f>INDEX(Econ[Feed XP Grow],MATCH(Heroes!$F43,Econ[id],0))</f>
        <v>400</v>
      </c>
      <c r="AB43" s="1">
        <f t="shared" si="10"/>
        <v>600</v>
      </c>
      <c r="AC43" s="1">
        <f t="shared" si="11"/>
        <v>600</v>
      </c>
      <c r="AD43" s="92" t="str">
        <f t="shared" si="12"/>
        <v>50-max-evo</v>
      </c>
      <c r="AE43" s="1" t="s">
        <v>69</v>
      </c>
      <c r="AF43" s="1" t="s">
        <v>1727</v>
      </c>
      <c r="AG43" s="1" t="s">
        <v>7</v>
      </c>
      <c r="AH43" s="1" t="s">
        <v>74</v>
      </c>
      <c r="AK43" s="1" t="s">
        <v>431</v>
      </c>
      <c r="AL43" s="1" t="s">
        <v>66</v>
      </c>
      <c r="AM43" s="1">
        <v>0.72449839488555512</v>
      </c>
      <c r="AO43" s="3" t="s">
        <v>111</v>
      </c>
      <c r="AQ43" s="3" t="str">
        <f>VLOOKUP(A43,'_REF Skills'!$A$1:$B$400,2,FALSE)</f>
        <v>Act_r4_Light_Expert Spread Shot</v>
      </c>
      <c r="AR43" s="3" t="str">
        <f>VLOOKUP(A43,'_REF Skills'!$D$1:$E$400,2,FALSE)</f>
        <v>Ldr_r4_Light_Valkyrie_Derendel's Blessing</v>
      </c>
      <c r="BE43"/>
      <c r="BF43" s="12"/>
      <c r="BG43"/>
    </row>
    <row r="44" spans="1:59" ht="16">
      <c r="A44" s="1" t="str">
        <f t="shared" si="7"/>
        <v>r1_Water_Mage_e1</v>
      </c>
      <c r="B44" s="3" t="s">
        <v>742</v>
      </c>
      <c r="C44" s="1" t="s">
        <v>175</v>
      </c>
      <c r="D44" s="1" t="s">
        <v>18</v>
      </c>
      <c r="E44" s="5">
        <v>43</v>
      </c>
      <c r="F44" s="1">
        <f t="shared" si="1"/>
        <v>1</v>
      </c>
      <c r="G44" s="1">
        <f>INDEX(Family[BaseRarity],MATCH(Heroes!$C44,Family[Family],0))</f>
        <v>1</v>
      </c>
      <c r="H44" s="1">
        <f>INDEX(Family[MaxRarity],MATCH(Heroes!$C44,Family[Family],0))</f>
        <v>3</v>
      </c>
      <c r="I44" s="1">
        <v>1</v>
      </c>
      <c r="J44" s="1" t="s">
        <v>24</v>
      </c>
      <c r="K44" s="1" t="str">
        <f>CONCATENATE(L44,",",VLOOKUP($AO44,'Hero Types'!$B$10:$D$16,2,FALSE))</f>
        <v>5,10</v>
      </c>
      <c r="L44" s="3">
        <v>5</v>
      </c>
      <c r="M44" s="1" t="str">
        <f t="shared" si="8"/>
        <v>Act_r1_Water_Chill, Ldr_r1_Water_Mage_Sherith's Thanks</v>
      </c>
      <c r="N44" s="29">
        <f>ROUND(INDEX(hPower[Base Pow Min],MATCH($F44,hPower[id],0))*INDEX(hType[Atk],MATCH($L44,hType[Id],0))+9*AM44,0)</f>
        <v>44</v>
      </c>
      <c r="O44" s="28">
        <f>INDEX(hPower[Pow Grow per Lv],MATCH($F44,hPower[id],0))*INDEX(hType[Atk],MATCH($L44,hType[Id],0))</f>
        <v>9.3333333333333321</v>
      </c>
      <c r="P44" s="29">
        <f>ROUND(INDEX(hPower[Base Pow Min],MATCH($F44,hPower[id],0))*INDEX(hType[Hp],MATCH($L44,hType[Id],0))+15*AM44,0)</f>
        <v>24</v>
      </c>
      <c r="Q44" s="28">
        <f>INDEX(hPower[Pow Grow per Lv],MATCH($F44,hPower[id],0))*INDEX(hType[Hp],MATCH($L44,hType[Id],0))</f>
        <v>3.8888888888888893</v>
      </c>
      <c r="R44" s="29">
        <f>ROUND(INDEX(hPower[Base Pow Min],MATCH($F44,hPower[id],0))*INDEX(hType[Rec],MATCH($L44,hType[Id],0))+3*AM44,0)</f>
        <v>15</v>
      </c>
      <c r="S44" s="28">
        <f>INDEX(hPower[Pow Grow per Lv],MATCH($F44,hPower[id],0))*INDEX(hType[Rec],MATCH($L44,hType[Id],0))</f>
        <v>3.1111111111111107</v>
      </c>
      <c r="T44" s="1">
        <f>INDEX(hPower[Team Cost],MATCH($F44,hPower[id],0))</f>
        <v>2</v>
      </c>
      <c r="U44" s="1">
        <v>0</v>
      </c>
      <c r="V44" s="1" t="str">
        <f t="shared" si="9"/>
        <v>1MM10</v>
      </c>
      <c r="W44" s="3">
        <f>INDEX(hPower[Max Lv Min],MATCH(Heroes!F44,hPower[id],0))</f>
        <v>10</v>
      </c>
      <c r="X44" s="1">
        <f>INDEX(Econ[Sell Base],MATCH(Heroes!$F44,Econ[id],0))</f>
        <v>100</v>
      </c>
      <c r="Y44" s="1">
        <f>INDEX(Econ[Sell Growth],MATCH(Heroes!$F44,Econ[id],0))</f>
        <v>100</v>
      </c>
      <c r="Z44" s="1">
        <f>INDEX(Econ[Feed XP Base],MATCH(Heroes!$F44,Econ[id],0))</f>
        <v>100</v>
      </c>
      <c r="AA44" s="1">
        <f>INDEX(Econ[Feed XP Grow],MATCH(Heroes!$F44,Econ[id],0))</f>
        <v>100</v>
      </c>
      <c r="AB44" s="1">
        <f t="shared" si="10"/>
        <v>150</v>
      </c>
      <c r="AC44" s="1">
        <f t="shared" si="11"/>
        <v>150</v>
      </c>
      <c r="AD44" s="92" t="str">
        <f t="shared" si="12"/>
        <v>15-max-evo</v>
      </c>
      <c r="AE44" s="1" t="s">
        <v>69</v>
      </c>
      <c r="AF44" s="1" t="s">
        <v>1728</v>
      </c>
      <c r="AG44" s="1" t="s">
        <v>7</v>
      </c>
      <c r="AH44" s="1" t="s">
        <v>74</v>
      </c>
      <c r="AK44" s="1" t="s">
        <v>431</v>
      </c>
      <c r="AL44" s="1" t="s">
        <v>57</v>
      </c>
      <c r="AM44" s="1">
        <v>0.48375618214838023</v>
      </c>
      <c r="AO44" s="3" t="s">
        <v>93</v>
      </c>
      <c r="AQ44" s="3" t="str">
        <f>VLOOKUP(A44,'_REF Skills'!$A$1:$B$400,2,FALSE)</f>
        <v>Act_r1_Water_Chill</v>
      </c>
      <c r="AR44" s="3" t="str">
        <f>VLOOKUP(A44,'_REF Skills'!$D$1:$E$400,2,FALSE)</f>
        <v>Ldr_r1_Water_Mage_Sherith's Thanks</v>
      </c>
      <c r="BE44"/>
      <c r="BF44" s="12"/>
      <c r="BG44"/>
    </row>
    <row r="45" spans="1:59" ht="16">
      <c r="A45" s="1" t="str">
        <f t="shared" si="7"/>
        <v>r1_Water_Mage_e2</v>
      </c>
      <c r="B45" s="3" t="s">
        <v>743</v>
      </c>
      <c r="C45" s="1" t="s">
        <v>175</v>
      </c>
      <c r="D45" s="1" t="s">
        <v>18</v>
      </c>
      <c r="E45" s="5">
        <v>44</v>
      </c>
      <c r="F45" s="1">
        <f t="shared" si="1"/>
        <v>2</v>
      </c>
      <c r="G45" s="1">
        <f>INDEX(Family[BaseRarity],MATCH(Heroes!$C45,Family[Family],0))</f>
        <v>1</v>
      </c>
      <c r="H45" s="1">
        <f>INDEX(Family[MaxRarity],MATCH(Heroes!$C45,Family[Family],0))</f>
        <v>3</v>
      </c>
      <c r="I45" s="1">
        <v>2</v>
      </c>
      <c r="J45" s="1" t="s">
        <v>24</v>
      </c>
      <c r="K45" s="1" t="str">
        <f>CONCATENATE(L45,",",VLOOKUP($AO45,'Hero Types'!$B$10:$D$16,2,FALSE))</f>
        <v>5,10</v>
      </c>
      <c r="L45" s="3">
        <v>5</v>
      </c>
      <c r="M45" s="1" t="str">
        <f t="shared" si="8"/>
        <v>Act_r2_Water_Frost, Ldr_r2_Water_Mage_Sherith's Favor</v>
      </c>
      <c r="N45" s="29">
        <f>ROUND(INDEX(hPower[Base Pow Min],MATCH($F45,hPower[id],0))*INDEX(hType[Atk],MATCH($L45,hType[Id],0))+9*AM45,0)</f>
        <v>85</v>
      </c>
      <c r="O45" s="28">
        <f>INDEX(hPower[Pow Grow per Lv],MATCH($F45,hPower[id],0))*INDEX(hType[Atk],MATCH($L45,hType[Id],0))</f>
        <v>9.3333333333333321</v>
      </c>
      <c r="P45" s="29">
        <f>ROUND(INDEX(hPower[Base Pow Min],MATCH($F45,hPower[id],0))*INDEX(hType[Hp],MATCH($L45,hType[Id],0))+15*AM45,0)</f>
        <v>41</v>
      </c>
      <c r="Q45" s="28">
        <f>INDEX(hPower[Pow Grow per Lv],MATCH($F45,hPower[id],0))*INDEX(hType[Hp],MATCH($L45,hType[Id],0))</f>
        <v>3.8888888888888893</v>
      </c>
      <c r="R45" s="29">
        <f>ROUND(INDEX(hPower[Base Pow Min],MATCH($F45,hPower[id],0))*INDEX(hType[Rec],MATCH($L45,hType[Id],0))+3*AM45,0)</f>
        <v>28</v>
      </c>
      <c r="S45" s="28">
        <f>INDEX(hPower[Pow Grow per Lv],MATCH($F45,hPower[id],0))*INDEX(hType[Rec],MATCH($L45,hType[Id],0))</f>
        <v>3.1111111111111107</v>
      </c>
      <c r="T45" s="1">
        <f>INDEX(hPower[Team Cost],MATCH($F45,hPower[id],0))</f>
        <v>4</v>
      </c>
      <c r="U45" s="1">
        <v>0</v>
      </c>
      <c r="V45" s="1" t="str">
        <f t="shared" si="9"/>
        <v>1MM15</v>
      </c>
      <c r="W45" s="3">
        <f>INDEX(hPower[Max Lv Min],MATCH(Heroes!F45,hPower[id],0))</f>
        <v>15</v>
      </c>
      <c r="X45" s="1">
        <f>INDEX(Econ[Sell Base],MATCH(Heroes!$F45,Econ[id],0))</f>
        <v>200</v>
      </c>
      <c r="Y45" s="1">
        <f>INDEX(Econ[Sell Growth],MATCH(Heroes!$F45,Econ[id],0))</f>
        <v>200</v>
      </c>
      <c r="Z45" s="1">
        <f>INDEX(Econ[Feed XP Base],MATCH(Heroes!$F45,Econ[id],0))</f>
        <v>200</v>
      </c>
      <c r="AA45" s="1">
        <f>INDEX(Econ[Feed XP Grow],MATCH(Heroes!$F45,Econ[id],0))</f>
        <v>200</v>
      </c>
      <c r="AB45" s="1">
        <f t="shared" si="10"/>
        <v>300</v>
      </c>
      <c r="AC45" s="1">
        <f t="shared" si="11"/>
        <v>300</v>
      </c>
      <c r="AD45" s="92" t="str">
        <f t="shared" si="12"/>
        <v>25-max-evo</v>
      </c>
      <c r="AE45" s="1" t="s">
        <v>69</v>
      </c>
      <c r="AF45" s="1" t="s">
        <v>1729</v>
      </c>
      <c r="AG45" s="1" t="s">
        <v>7</v>
      </c>
      <c r="AH45" s="1" t="s">
        <v>74</v>
      </c>
      <c r="AK45" s="1" t="s">
        <v>431</v>
      </c>
      <c r="AL45" s="1" t="s">
        <v>64</v>
      </c>
      <c r="AM45" s="1">
        <v>0.53393980375571504</v>
      </c>
      <c r="AO45" s="3" t="s">
        <v>93</v>
      </c>
      <c r="AQ45" s="3" t="str">
        <f>VLOOKUP(A45,'_REF Skills'!$A$1:$B$400,2,FALSE)</f>
        <v>Act_r2_Water_Frost</v>
      </c>
      <c r="AR45" s="3" t="str">
        <f>VLOOKUP(A45,'_REF Skills'!$D$1:$E$400,2,FALSE)</f>
        <v>Ldr_r2_Water_Mage_Sherith's Favor</v>
      </c>
      <c r="BE45"/>
      <c r="BF45" s="12"/>
      <c r="BG45"/>
    </row>
    <row r="46" spans="1:59" ht="16">
      <c r="A46" s="1" t="str">
        <f t="shared" si="7"/>
        <v>r1_Water_Mage_e3</v>
      </c>
      <c r="B46" s="3" t="s">
        <v>744</v>
      </c>
      <c r="C46" s="1" t="s">
        <v>175</v>
      </c>
      <c r="D46" s="1" t="s">
        <v>18</v>
      </c>
      <c r="E46" s="5">
        <v>45</v>
      </c>
      <c r="F46" s="1">
        <f t="shared" si="1"/>
        <v>3</v>
      </c>
      <c r="G46" s="1">
        <f>INDEX(Family[BaseRarity],MATCH(Heroes!$C46,Family[Family],0))</f>
        <v>1</v>
      </c>
      <c r="H46" s="1">
        <f>INDEX(Family[MaxRarity],MATCH(Heroes!$C46,Family[Family],0))</f>
        <v>3</v>
      </c>
      <c r="I46" s="1">
        <v>3</v>
      </c>
      <c r="J46" s="1" t="s">
        <v>24</v>
      </c>
      <c r="K46" s="1" t="str">
        <f>CONCATENATE(L46,",",VLOOKUP($AO46,'Hero Types'!$B$10:$D$16,2,FALSE))</f>
        <v>5,10</v>
      </c>
      <c r="L46" s="3">
        <v>5</v>
      </c>
      <c r="M46" s="1" t="str">
        <f t="shared" si="8"/>
        <v>Act_r3_Water_Wall of Ice, Ldr_r3_Water_Mage_Sherith's Grace</v>
      </c>
      <c r="N46" s="29">
        <f>ROUND(INDEX(hPower[Base Pow Min],MATCH($F46,hPower[id],0))*INDEX(hType[Atk],MATCH($L46,hType[Id],0))+9*AM46,0)</f>
        <v>138</v>
      </c>
      <c r="O46" s="28">
        <f>INDEX(hPower[Pow Grow per Lv],MATCH($F46,hPower[id],0))*INDEX(hType[Atk],MATCH($L46,hType[Id],0))</f>
        <v>9.3333333333333321</v>
      </c>
      <c r="P46" s="29">
        <f>ROUND(INDEX(hPower[Base Pow Min],MATCH($F46,hPower[id],0))*INDEX(hType[Hp],MATCH($L46,hType[Id],0))+15*AM46,0)</f>
        <v>63</v>
      </c>
      <c r="Q46" s="28">
        <f>INDEX(hPower[Pow Grow per Lv],MATCH($F46,hPower[id],0))*INDEX(hType[Hp],MATCH($L46,hType[Id],0))</f>
        <v>3.8888888888888893</v>
      </c>
      <c r="R46" s="29">
        <f>ROUND(INDEX(hPower[Base Pow Min],MATCH($F46,hPower[id],0))*INDEX(hType[Rec],MATCH($L46,hType[Id],0))+3*AM46,0)</f>
        <v>46</v>
      </c>
      <c r="S46" s="28">
        <f>INDEX(hPower[Pow Grow per Lv],MATCH($F46,hPower[id],0))*INDEX(hType[Rec],MATCH($L46,hType[Id],0))</f>
        <v>3.1111111111111107</v>
      </c>
      <c r="T46" s="1">
        <f>INDEX(hPower[Team Cost],MATCH($F46,hPower[id],0))</f>
        <v>6</v>
      </c>
      <c r="U46" s="1">
        <v>0</v>
      </c>
      <c r="V46" s="1" t="str">
        <f t="shared" si="9"/>
        <v>1MM25</v>
      </c>
      <c r="W46" s="3">
        <f>INDEX(hPower[Max Lv Min],MATCH(Heroes!F46,hPower[id],0))</f>
        <v>25</v>
      </c>
      <c r="X46" s="1">
        <f>INDEX(Econ[Sell Base],MATCH(Heroes!$F46,Econ[id],0))</f>
        <v>300</v>
      </c>
      <c r="Y46" s="1">
        <f>INDEX(Econ[Sell Growth],MATCH(Heroes!$F46,Econ[id],0))</f>
        <v>300</v>
      </c>
      <c r="Z46" s="1">
        <f>INDEX(Econ[Feed XP Base],MATCH(Heroes!$F46,Econ[id],0))</f>
        <v>300</v>
      </c>
      <c r="AA46" s="1">
        <f>INDEX(Econ[Feed XP Grow],MATCH(Heroes!$F46,Econ[id],0))</f>
        <v>300</v>
      </c>
      <c r="AB46" s="1">
        <f t="shared" si="10"/>
        <v>450</v>
      </c>
      <c r="AC46" s="1">
        <f t="shared" si="11"/>
        <v>450</v>
      </c>
      <c r="AD46" s="92" t="str">
        <f t="shared" si="12"/>
        <v>35-max-evo</v>
      </c>
      <c r="AE46" s="1" t="s">
        <v>69</v>
      </c>
      <c r="AF46" s="1" t="s">
        <v>1730</v>
      </c>
      <c r="AG46" s="1" t="s">
        <v>7</v>
      </c>
      <c r="AH46" s="1" t="s">
        <v>74</v>
      </c>
      <c r="AK46" s="1" t="s">
        <v>431</v>
      </c>
      <c r="AL46" s="1" t="s">
        <v>65</v>
      </c>
      <c r="AM46" s="1">
        <v>0.48953392391730821</v>
      </c>
      <c r="AO46" s="3" t="s">
        <v>93</v>
      </c>
      <c r="AQ46" s="3" t="str">
        <f>VLOOKUP(A46,'_REF Skills'!$A$1:$B$400,2,FALSE)</f>
        <v>Act_r3_Water_Wall of Ice</v>
      </c>
      <c r="AR46" s="3" t="str">
        <f>VLOOKUP(A46,'_REF Skills'!$D$1:$E$400,2,FALSE)</f>
        <v>Ldr_r3_Water_Mage_Sherith's Grace</v>
      </c>
      <c r="BE46"/>
      <c r="BF46" s="12"/>
      <c r="BG46"/>
    </row>
    <row r="47" spans="1:59" ht="16">
      <c r="A47" s="1" t="str">
        <f t="shared" si="7"/>
        <v>r1_Water_Pirate_e1</v>
      </c>
      <c r="B47" s="3" t="s">
        <v>732</v>
      </c>
      <c r="C47" s="1" t="s">
        <v>156</v>
      </c>
      <c r="D47" s="1" t="s">
        <v>49</v>
      </c>
      <c r="E47" s="5">
        <v>46</v>
      </c>
      <c r="F47" s="1">
        <f t="shared" si="1"/>
        <v>1</v>
      </c>
      <c r="G47" s="1">
        <f>INDEX(Family[BaseRarity],MATCH(Heroes!$C47,Family[Family],0))</f>
        <v>1</v>
      </c>
      <c r="H47" s="1">
        <f>INDEX(Family[MaxRarity],MATCH(Heroes!$C47,Family[Family],0))</f>
        <v>2</v>
      </c>
      <c r="I47" s="1">
        <v>1</v>
      </c>
      <c r="J47" s="1" t="s">
        <v>24</v>
      </c>
      <c r="K47" s="1" t="str">
        <f>CONCATENATE(L47,",",VLOOKUP($AO47,'Hero Types'!$B$10:$D$16,2,FALSE))</f>
        <v>2,10</v>
      </c>
      <c r="L47" s="3">
        <v>2</v>
      </c>
      <c r="M47" s="1" t="str">
        <f t="shared" si="8"/>
        <v>Act_r1_Water_Wild Strike, Ldr_r1_Water_Pirate_Sherith's Thanks</v>
      </c>
      <c r="N47" s="29">
        <f>ROUND(INDEX(hPower[Base Pow Min],MATCH($F47,hPower[id],0))*INDEX(hType[Atk],MATCH($L47,hType[Id],0))+9*AM47,0)</f>
        <v>36</v>
      </c>
      <c r="O47" s="28">
        <f>INDEX(hPower[Pow Grow per Lv],MATCH($F47,hPower[id],0))*INDEX(hType[Atk],MATCH($L47,hType[Id],0))</f>
        <v>7</v>
      </c>
      <c r="P47" s="29">
        <f>ROUND(INDEX(hPower[Base Pow Min],MATCH($F47,hPower[id],0))*INDEX(hType[Hp],MATCH($L47,hType[Id],0))+15*AM47,0)</f>
        <v>60</v>
      </c>
      <c r="Q47" s="28">
        <f>INDEX(hPower[Pow Grow per Lv],MATCH($F47,hPower[id],0))*INDEX(hType[Hp],MATCH($L47,hType[Id],0))</f>
        <v>11.666666666666666</v>
      </c>
      <c r="R47" s="29">
        <f>ROUND(INDEX(hPower[Base Pow Min],MATCH($F47,hPower[id],0))*INDEX(hType[Rec],MATCH($L47,hType[Id],0))+3*AM47,0)</f>
        <v>12</v>
      </c>
      <c r="S47" s="28">
        <f>INDEX(hPower[Pow Grow per Lv],MATCH($F47,hPower[id],0))*INDEX(hType[Rec],MATCH($L47,hType[Id],0))</f>
        <v>2.333333333333333</v>
      </c>
      <c r="T47" s="1">
        <f>INDEX(hPower[Team Cost],MATCH($F47,hPower[id],0))</f>
        <v>2</v>
      </c>
      <c r="U47" s="1">
        <v>0</v>
      </c>
      <c r="V47" s="1" t="str">
        <f t="shared" si="9"/>
        <v>1MM10</v>
      </c>
      <c r="W47" s="3">
        <f>INDEX(hPower[Max Lv Min],MATCH(Heroes!F47,hPower[id],0))</f>
        <v>10</v>
      </c>
      <c r="X47" s="1">
        <f>INDEX(Econ[Sell Base],MATCH(Heroes!$F47,Econ[id],0))</f>
        <v>100</v>
      </c>
      <c r="Y47" s="1">
        <f>INDEX(Econ[Sell Growth],MATCH(Heroes!$F47,Econ[id],0))</f>
        <v>100</v>
      </c>
      <c r="Z47" s="1">
        <f>INDEX(Econ[Feed XP Base],MATCH(Heroes!$F47,Econ[id],0))</f>
        <v>100</v>
      </c>
      <c r="AA47" s="1">
        <f>INDEX(Econ[Feed XP Grow],MATCH(Heroes!$F47,Econ[id],0))</f>
        <v>100</v>
      </c>
      <c r="AB47" s="1">
        <f t="shared" si="10"/>
        <v>150</v>
      </c>
      <c r="AC47" s="1">
        <f t="shared" si="11"/>
        <v>150</v>
      </c>
      <c r="AD47" s="92" t="str">
        <f t="shared" si="12"/>
        <v>15-max-evo</v>
      </c>
      <c r="AE47" s="1" t="s">
        <v>69</v>
      </c>
      <c r="AF47" s="1" t="s">
        <v>1731</v>
      </c>
      <c r="AG47" s="1" t="s">
        <v>7</v>
      </c>
      <c r="AH47" s="1" t="s">
        <v>74</v>
      </c>
      <c r="AK47" s="1" t="s">
        <v>431</v>
      </c>
      <c r="AL47" s="1" t="s">
        <v>57</v>
      </c>
      <c r="AM47" s="1">
        <v>0.67201024646974428</v>
      </c>
      <c r="AO47" s="3" t="s">
        <v>93</v>
      </c>
      <c r="AQ47" s="3" t="str">
        <f>VLOOKUP(A47,'_REF Skills'!$A$1:$B$400,2,FALSE)</f>
        <v>Act_r1_Water_Wild Strike</v>
      </c>
      <c r="AR47" s="3" t="str">
        <f>VLOOKUP(A47,'_REF Skills'!$D$1:$E$400,2,FALSE)</f>
        <v>Ldr_r1_Water_Pirate_Sherith's Thanks</v>
      </c>
      <c r="BE47"/>
      <c r="BF47" s="12"/>
      <c r="BG47"/>
    </row>
    <row r="48" spans="1:59" ht="16">
      <c r="A48" s="1" t="str">
        <f t="shared" si="7"/>
        <v>r1_Water_Pirate_e2</v>
      </c>
      <c r="B48" s="3" t="s">
        <v>733</v>
      </c>
      <c r="C48" s="1" t="s">
        <v>156</v>
      </c>
      <c r="D48" s="1" t="s">
        <v>49</v>
      </c>
      <c r="E48" s="5">
        <v>47</v>
      </c>
      <c r="F48" s="1">
        <f t="shared" si="1"/>
        <v>2</v>
      </c>
      <c r="G48" s="1">
        <f>INDEX(Family[BaseRarity],MATCH(Heroes!$C48,Family[Family],0))</f>
        <v>1</v>
      </c>
      <c r="H48" s="1">
        <f>INDEX(Family[MaxRarity],MATCH(Heroes!$C48,Family[Family],0))</f>
        <v>2</v>
      </c>
      <c r="I48" s="1">
        <v>2</v>
      </c>
      <c r="J48" s="1" t="s">
        <v>24</v>
      </c>
      <c r="K48" s="1" t="str">
        <f>CONCATENATE(L48,",",VLOOKUP($AO48,'Hero Types'!$B$10:$D$16,2,FALSE))</f>
        <v>2,10</v>
      </c>
      <c r="L48" s="3">
        <v>2</v>
      </c>
      <c r="M48" s="1" t="str">
        <f t="shared" si="8"/>
        <v>Act_r2_Water_Crazed Bash, Ldr_r2_Water_Pirate_Sherith's Favor</v>
      </c>
      <c r="N48" s="29">
        <f>ROUND(INDEX(hPower[Base Pow Min],MATCH($F48,hPower[id],0))*INDEX(hType[Atk],MATCH($L48,hType[Id],0))+9*AM48,0)</f>
        <v>62</v>
      </c>
      <c r="O48" s="28">
        <f>INDEX(hPower[Pow Grow per Lv],MATCH($F48,hPower[id],0))*INDEX(hType[Atk],MATCH($L48,hType[Id],0))</f>
        <v>7</v>
      </c>
      <c r="P48" s="29">
        <f>ROUND(INDEX(hPower[Base Pow Min],MATCH($F48,hPower[id],0))*INDEX(hType[Hp],MATCH($L48,hType[Id],0))+15*AM48,0)</f>
        <v>104</v>
      </c>
      <c r="Q48" s="28">
        <f>INDEX(hPower[Pow Grow per Lv],MATCH($F48,hPower[id],0))*INDEX(hType[Hp],MATCH($L48,hType[Id],0))</f>
        <v>11.666666666666666</v>
      </c>
      <c r="R48" s="29">
        <f>ROUND(INDEX(hPower[Base Pow Min],MATCH($F48,hPower[id],0))*INDEX(hType[Rec],MATCH($L48,hType[Id],0))+3*AM48,0)</f>
        <v>21</v>
      </c>
      <c r="S48" s="28">
        <f>INDEX(hPower[Pow Grow per Lv],MATCH($F48,hPower[id],0))*INDEX(hType[Rec],MATCH($L48,hType[Id],0))</f>
        <v>2.333333333333333</v>
      </c>
      <c r="T48" s="1">
        <f>INDEX(hPower[Team Cost],MATCH($F48,hPower[id],0))</f>
        <v>4</v>
      </c>
      <c r="U48" s="1">
        <v>0</v>
      </c>
      <c r="V48" s="1" t="str">
        <f t="shared" si="9"/>
        <v>1MM15</v>
      </c>
      <c r="W48" s="3">
        <f>INDEX(hPower[Max Lv Min],MATCH(Heroes!F48,hPower[id],0))</f>
        <v>15</v>
      </c>
      <c r="X48" s="1">
        <f>INDEX(Econ[Sell Base],MATCH(Heroes!$F48,Econ[id],0))</f>
        <v>200</v>
      </c>
      <c r="Y48" s="1">
        <f>INDEX(Econ[Sell Growth],MATCH(Heroes!$F48,Econ[id],0))</f>
        <v>200</v>
      </c>
      <c r="Z48" s="1">
        <f>INDEX(Econ[Feed XP Base],MATCH(Heroes!$F48,Econ[id],0))</f>
        <v>200</v>
      </c>
      <c r="AA48" s="1">
        <f>INDEX(Econ[Feed XP Grow],MATCH(Heroes!$F48,Econ[id],0))</f>
        <v>200</v>
      </c>
      <c r="AB48" s="1">
        <f t="shared" si="10"/>
        <v>300</v>
      </c>
      <c r="AC48" s="1">
        <f t="shared" si="11"/>
        <v>300</v>
      </c>
      <c r="AD48" s="92" t="str">
        <f t="shared" si="12"/>
        <v>25-max-evo</v>
      </c>
      <c r="AE48" s="1" t="s">
        <v>69</v>
      </c>
      <c r="AF48" s="1" t="s">
        <v>1732</v>
      </c>
      <c r="AG48" s="1" t="s">
        <v>7</v>
      </c>
      <c r="AH48" s="1" t="s">
        <v>74</v>
      </c>
      <c r="AK48" s="1" t="s">
        <v>431</v>
      </c>
      <c r="AL48" s="1" t="s">
        <v>64</v>
      </c>
      <c r="AM48" s="1">
        <v>0.27337912573431755</v>
      </c>
      <c r="AO48" s="3" t="s">
        <v>93</v>
      </c>
      <c r="AQ48" s="3" t="str">
        <f>VLOOKUP(A48,'_REF Skills'!$A$1:$B$400,2,FALSE)</f>
        <v>Act_r2_Water_Crazed Bash</v>
      </c>
      <c r="AR48" s="3" t="str">
        <f>VLOOKUP(A48,'_REF Skills'!$D$1:$E$400,2,FALSE)</f>
        <v>Ldr_r2_Water_Pirate_Sherith's Favor</v>
      </c>
      <c r="BE48"/>
      <c r="BF48" s="12"/>
      <c r="BG48"/>
    </row>
    <row r="49" spans="1:59" ht="16">
      <c r="A49" s="1" t="str">
        <f t="shared" si="7"/>
        <v>r1_Water_Reaver_e1</v>
      </c>
      <c r="B49" s="3" t="s">
        <v>735</v>
      </c>
      <c r="C49" s="1" t="s">
        <v>169</v>
      </c>
      <c r="D49" s="1" t="s">
        <v>50</v>
      </c>
      <c r="E49" s="5">
        <v>48</v>
      </c>
      <c r="F49" s="1">
        <f t="shared" si="1"/>
        <v>1</v>
      </c>
      <c r="G49" s="1">
        <f>INDEX(Family[BaseRarity],MATCH(Heroes!$C49,Family[Family],0))</f>
        <v>1</v>
      </c>
      <c r="H49" s="1">
        <f>INDEX(Family[MaxRarity],MATCH(Heroes!$C49,Family[Family],0))</f>
        <v>4</v>
      </c>
      <c r="I49" s="1">
        <v>1</v>
      </c>
      <c r="J49" s="1" t="s">
        <v>24</v>
      </c>
      <c r="K49" s="1" t="str">
        <f>CONCATENATE(L49,",",VLOOKUP($AO49,'Hero Types'!$B$10:$D$16,2,FALSE))</f>
        <v>4,10</v>
      </c>
      <c r="L49" s="3">
        <v>4</v>
      </c>
      <c r="M49" s="1" t="str">
        <f t="shared" si="8"/>
        <v>Act_r1_Water_Crack Armor, Ldr_r1_Water_Reaver_Sherith's Thanks</v>
      </c>
      <c r="N49" s="29">
        <f>ROUND(INDEX(hPower[Base Pow Min],MATCH($F49,hPower[id],0))*INDEX(hType[Atk],MATCH($L49,hType[Id],0))+9*AM49,0)</f>
        <v>58</v>
      </c>
      <c r="O49" s="28">
        <f>INDEX(hPower[Pow Grow per Lv],MATCH($F49,hPower[id],0))*INDEX(hType[Atk],MATCH($L49,hType[Id],0))</f>
        <v>11.666666666666668</v>
      </c>
      <c r="P49" s="29">
        <f>ROUND(INDEX(hPower[Base Pow Min],MATCH($F49,hPower[id],0))*INDEX(hType[Hp],MATCH($L49,hType[Id],0))+15*AM49,0)</f>
        <v>46</v>
      </c>
      <c r="Q49" s="28">
        <f>INDEX(hPower[Pow Grow per Lv],MATCH($F49,hPower[id],0))*INDEX(hType[Hp],MATCH($L49,hType[Id],0))</f>
        <v>7.7777777777777786</v>
      </c>
      <c r="R49" s="29">
        <f>ROUND(INDEX(hPower[Base Pow Min],MATCH($F49,hPower[id],0))*INDEX(hType[Rec],MATCH($L49,hType[Id],0))+3*AM49,0)</f>
        <v>9</v>
      </c>
      <c r="S49" s="28">
        <f>INDEX(hPower[Pow Grow per Lv],MATCH($F49,hPower[id],0))*INDEX(hType[Rec],MATCH($L49,hType[Id],0))</f>
        <v>1.5555555555555554</v>
      </c>
      <c r="T49" s="1">
        <f>INDEX(hPower[Team Cost],MATCH($F49,hPower[id],0))</f>
        <v>2</v>
      </c>
      <c r="U49" s="1">
        <v>0</v>
      </c>
      <c r="V49" s="1" t="str">
        <f t="shared" si="9"/>
        <v>1MM10</v>
      </c>
      <c r="W49" s="3">
        <f>INDEX(hPower[Max Lv Min],MATCH(Heroes!F49,hPower[id],0))</f>
        <v>10</v>
      </c>
      <c r="X49" s="1">
        <f>INDEX(Econ[Sell Base],MATCH(Heroes!$F49,Econ[id],0))</f>
        <v>100</v>
      </c>
      <c r="Y49" s="1">
        <f>INDEX(Econ[Sell Growth],MATCH(Heroes!$F49,Econ[id],0))</f>
        <v>100</v>
      </c>
      <c r="Z49" s="1">
        <f>INDEX(Econ[Feed XP Base],MATCH(Heroes!$F49,Econ[id],0))</f>
        <v>100</v>
      </c>
      <c r="AA49" s="1">
        <f>INDEX(Econ[Feed XP Grow],MATCH(Heroes!$F49,Econ[id],0))</f>
        <v>100</v>
      </c>
      <c r="AB49" s="1">
        <f t="shared" si="10"/>
        <v>150</v>
      </c>
      <c r="AC49" s="1">
        <f t="shared" si="11"/>
        <v>150</v>
      </c>
      <c r="AD49" s="92" t="str">
        <f t="shared" si="12"/>
        <v>15-max-evo</v>
      </c>
      <c r="AE49" s="1" t="s">
        <v>69</v>
      </c>
      <c r="AF49" s="1" t="s">
        <v>1733</v>
      </c>
      <c r="AG49" s="1" t="s">
        <v>7</v>
      </c>
      <c r="AH49" s="1" t="s">
        <v>74</v>
      </c>
      <c r="AK49" s="1" t="s">
        <v>431</v>
      </c>
      <c r="AL49" s="1" t="s">
        <v>57</v>
      </c>
      <c r="AM49" s="1">
        <v>0.85318355411249625</v>
      </c>
      <c r="AO49" s="3" t="s">
        <v>93</v>
      </c>
      <c r="AQ49" s="3" t="str">
        <f>VLOOKUP(A49,'_REF Skills'!$A$1:$B$400,2,FALSE)</f>
        <v>Act_r1_Water_Crack Armor</v>
      </c>
      <c r="AR49" s="3" t="str">
        <f>VLOOKUP(A49,'_REF Skills'!$D$1:$E$400,2,FALSE)</f>
        <v>Ldr_r1_Water_Reaver_Sherith's Thanks</v>
      </c>
      <c r="BE49"/>
      <c r="BF49" s="12"/>
      <c r="BG49"/>
    </row>
    <row r="50" spans="1:59" ht="16">
      <c r="A50" s="1" t="str">
        <f t="shared" si="7"/>
        <v>r1_Water_Reaver_e2</v>
      </c>
      <c r="B50" s="3" t="s">
        <v>736</v>
      </c>
      <c r="C50" s="1" t="s">
        <v>169</v>
      </c>
      <c r="D50" s="1" t="s">
        <v>50</v>
      </c>
      <c r="E50" s="5">
        <v>49</v>
      </c>
      <c r="F50" s="1">
        <f t="shared" si="1"/>
        <v>2</v>
      </c>
      <c r="G50" s="1">
        <f>INDEX(Family[BaseRarity],MATCH(Heroes!$C50,Family[Family],0))</f>
        <v>1</v>
      </c>
      <c r="H50" s="1">
        <f>INDEX(Family[MaxRarity],MATCH(Heroes!$C50,Family[Family],0))</f>
        <v>4</v>
      </c>
      <c r="I50" s="1">
        <v>2</v>
      </c>
      <c r="J50" s="1" t="s">
        <v>24</v>
      </c>
      <c r="K50" s="1" t="str">
        <f>CONCATENATE(L50,",",VLOOKUP($AO50,'Hero Types'!$B$10:$D$16,2,FALSE))</f>
        <v>4,10</v>
      </c>
      <c r="L50" s="3">
        <v>4</v>
      </c>
      <c r="M50" s="1" t="str">
        <f t="shared" si="8"/>
        <v>Act_r2_Water_Break Armor, Ldr_r2_Water_Reaver_Sherith's Favor</v>
      </c>
      <c r="N50" s="29">
        <f>ROUND(INDEX(hPower[Base Pow Min],MATCH($F50,hPower[id],0))*INDEX(hType[Atk],MATCH($L50,hType[Id],0))+9*AM50,0)</f>
        <v>106</v>
      </c>
      <c r="O50" s="28">
        <f>INDEX(hPower[Pow Grow per Lv],MATCH($F50,hPower[id],0))*INDEX(hType[Atk],MATCH($L50,hType[Id],0))</f>
        <v>11.666666666666668</v>
      </c>
      <c r="P50" s="29">
        <f>ROUND(INDEX(hPower[Base Pow Min],MATCH($F50,hPower[id],0))*INDEX(hType[Hp],MATCH($L50,hType[Id],0))+15*AM50,0)</f>
        <v>77</v>
      </c>
      <c r="Q50" s="28">
        <f>INDEX(hPower[Pow Grow per Lv],MATCH($F50,hPower[id],0))*INDEX(hType[Hp],MATCH($L50,hType[Id],0))</f>
        <v>7.7777777777777786</v>
      </c>
      <c r="R50" s="29">
        <f>ROUND(INDEX(hPower[Base Pow Min],MATCH($F50,hPower[id],0))*INDEX(hType[Rec],MATCH($L50,hType[Id],0))+3*AM50,0)</f>
        <v>15</v>
      </c>
      <c r="S50" s="28">
        <f>INDEX(hPower[Pow Grow per Lv],MATCH($F50,hPower[id],0))*INDEX(hType[Rec],MATCH($L50,hType[Id],0))</f>
        <v>1.5555555555555554</v>
      </c>
      <c r="T50" s="1">
        <f>INDEX(hPower[Team Cost],MATCH($F50,hPower[id],0))</f>
        <v>4</v>
      </c>
      <c r="U50" s="1">
        <v>0</v>
      </c>
      <c r="V50" s="1" t="str">
        <f t="shared" si="9"/>
        <v>1MM15</v>
      </c>
      <c r="W50" s="3">
        <f>INDEX(hPower[Max Lv Min],MATCH(Heroes!F50,hPower[id],0))</f>
        <v>15</v>
      </c>
      <c r="X50" s="1">
        <f>INDEX(Econ[Sell Base],MATCH(Heroes!$F50,Econ[id],0))</f>
        <v>200</v>
      </c>
      <c r="Y50" s="1">
        <f>INDEX(Econ[Sell Growth],MATCH(Heroes!$F50,Econ[id],0))</f>
        <v>200</v>
      </c>
      <c r="Z50" s="1">
        <f>INDEX(Econ[Feed XP Base],MATCH(Heroes!$F50,Econ[id],0))</f>
        <v>200</v>
      </c>
      <c r="AA50" s="1">
        <f>INDEX(Econ[Feed XP Grow],MATCH(Heroes!$F50,Econ[id],0))</f>
        <v>200</v>
      </c>
      <c r="AB50" s="1">
        <f t="shared" si="10"/>
        <v>300</v>
      </c>
      <c r="AC50" s="1">
        <f t="shared" si="11"/>
        <v>300</v>
      </c>
      <c r="AD50" s="92" t="str">
        <f t="shared" si="12"/>
        <v>25-max-evo</v>
      </c>
      <c r="AE50" s="1" t="s">
        <v>69</v>
      </c>
      <c r="AF50" s="1" t="s">
        <v>1734</v>
      </c>
      <c r="AG50" s="1" t="s">
        <v>7</v>
      </c>
      <c r="AH50" s="1" t="s">
        <v>74</v>
      </c>
      <c r="AK50" s="1" t="s">
        <v>431</v>
      </c>
      <c r="AL50" s="1" t="s">
        <v>64</v>
      </c>
      <c r="AM50" s="1">
        <v>0.68697890323548394</v>
      </c>
      <c r="AO50" s="3" t="s">
        <v>93</v>
      </c>
      <c r="AQ50" s="3" t="str">
        <f>VLOOKUP(A50,'_REF Skills'!$A$1:$B$400,2,FALSE)</f>
        <v>Act_r2_Water_Break Armor</v>
      </c>
      <c r="AR50" s="3" t="str">
        <f>VLOOKUP(A50,'_REF Skills'!$D$1:$E$400,2,FALSE)</f>
        <v>Ldr_r2_Water_Reaver_Sherith's Favor</v>
      </c>
      <c r="BE50"/>
      <c r="BF50" s="12"/>
      <c r="BG50"/>
    </row>
    <row r="51" spans="1:59" ht="16">
      <c r="A51" s="1" t="str">
        <f t="shared" si="7"/>
        <v>r1_Water_Reaver_e3</v>
      </c>
      <c r="B51" s="3" t="s">
        <v>737</v>
      </c>
      <c r="C51" s="1" t="s">
        <v>169</v>
      </c>
      <c r="D51" s="1" t="s">
        <v>50</v>
      </c>
      <c r="E51" s="5">
        <v>50</v>
      </c>
      <c r="F51" s="1">
        <f t="shared" si="1"/>
        <v>3</v>
      </c>
      <c r="G51" s="1">
        <f>INDEX(Family[BaseRarity],MATCH(Heroes!$C51,Family[Family],0))</f>
        <v>1</v>
      </c>
      <c r="H51" s="1">
        <f>INDEX(Family[MaxRarity],MATCH(Heroes!$C51,Family[Family],0))</f>
        <v>4</v>
      </c>
      <c r="I51" s="1">
        <v>3</v>
      </c>
      <c r="J51" s="1" t="s">
        <v>24</v>
      </c>
      <c r="K51" s="1" t="str">
        <f>CONCATENATE(L51,",",VLOOKUP($AO51,'Hero Types'!$B$10:$D$16,2,FALSE))</f>
        <v>4,10</v>
      </c>
      <c r="L51" s="3">
        <v>4</v>
      </c>
      <c r="M51" s="1" t="str">
        <f t="shared" si="8"/>
        <v>Act_r3_Water_Cracking Strike, Ldr_r3_Water_Reaver_Sherith's Grace</v>
      </c>
      <c r="N51" s="29">
        <f>ROUND(INDEX(hPower[Base Pow Min],MATCH($F51,hPower[id],0))*INDEX(hType[Atk],MATCH($L51,hType[Id],0))+9*AM51,0)</f>
        <v>169</v>
      </c>
      <c r="O51" s="28">
        <f>INDEX(hPower[Pow Grow per Lv],MATCH($F51,hPower[id],0))*INDEX(hType[Atk],MATCH($L51,hType[Id],0))</f>
        <v>11.666666666666668</v>
      </c>
      <c r="P51" s="29">
        <f>ROUND(INDEX(hPower[Base Pow Min],MATCH($F51,hPower[id],0))*INDEX(hType[Hp],MATCH($L51,hType[Id],0))+15*AM51,0)</f>
        <v>115</v>
      </c>
      <c r="Q51" s="28">
        <f>INDEX(hPower[Pow Grow per Lv],MATCH($F51,hPower[id],0))*INDEX(hType[Hp],MATCH($L51,hType[Id],0))</f>
        <v>7.7777777777777786</v>
      </c>
      <c r="R51" s="29">
        <f>ROUND(INDEX(hPower[Base Pow Min],MATCH($F51,hPower[id],0))*INDEX(hType[Rec],MATCH($L51,hType[Id],0))+3*AM51,0)</f>
        <v>23</v>
      </c>
      <c r="S51" s="28">
        <f>INDEX(hPower[Pow Grow per Lv],MATCH($F51,hPower[id],0))*INDEX(hType[Rec],MATCH($L51,hType[Id],0))</f>
        <v>1.5555555555555554</v>
      </c>
      <c r="T51" s="1">
        <f>INDEX(hPower[Team Cost],MATCH($F51,hPower[id],0))</f>
        <v>6</v>
      </c>
      <c r="U51" s="1">
        <v>0</v>
      </c>
      <c r="V51" s="1" t="str">
        <f t="shared" si="9"/>
        <v>1MM25</v>
      </c>
      <c r="W51" s="3">
        <f>INDEX(hPower[Max Lv Min],MATCH(Heroes!F51,hPower[id],0))</f>
        <v>25</v>
      </c>
      <c r="X51" s="1">
        <f>INDEX(Econ[Sell Base],MATCH(Heroes!$F51,Econ[id],0))</f>
        <v>300</v>
      </c>
      <c r="Y51" s="1">
        <f>INDEX(Econ[Sell Growth],MATCH(Heroes!$F51,Econ[id],0))</f>
        <v>300</v>
      </c>
      <c r="Z51" s="1">
        <f>INDEX(Econ[Feed XP Base],MATCH(Heroes!$F51,Econ[id],0))</f>
        <v>300</v>
      </c>
      <c r="AA51" s="1">
        <f>INDEX(Econ[Feed XP Grow],MATCH(Heroes!$F51,Econ[id],0))</f>
        <v>300</v>
      </c>
      <c r="AB51" s="1">
        <f t="shared" si="10"/>
        <v>450</v>
      </c>
      <c r="AC51" s="1">
        <f t="shared" si="11"/>
        <v>450</v>
      </c>
      <c r="AD51" s="92" t="str">
        <f t="shared" si="12"/>
        <v>35-max-evo</v>
      </c>
      <c r="AE51" s="1" t="s">
        <v>69</v>
      </c>
      <c r="AF51" s="1" t="s">
        <v>1735</v>
      </c>
      <c r="AG51" s="1" t="s">
        <v>7</v>
      </c>
      <c r="AH51" s="1" t="s">
        <v>74</v>
      </c>
      <c r="AK51" s="1" t="s">
        <v>431</v>
      </c>
      <c r="AL51" s="1" t="s">
        <v>65</v>
      </c>
      <c r="AM51" s="1">
        <v>0.27348685855724697</v>
      </c>
      <c r="AO51" s="3" t="s">
        <v>93</v>
      </c>
      <c r="AQ51" s="3" t="str">
        <f>VLOOKUP(A51,'_REF Skills'!$A$1:$B$400,2,FALSE)</f>
        <v>Act_r3_Water_Cracking Strike</v>
      </c>
      <c r="AR51" s="3" t="str">
        <f>VLOOKUP(A51,'_REF Skills'!$D$1:$E$400,2,FALSE)</f>
        <v>Ldr_r3_Water_Reaver_Sherith's Grace</v>
      </c>
      <c r="BE51"/>
      <c r="BF51" s="12"/>
      <c r="BG51"/>
    </row>
    <row r="52" spans="1:59" ht="16">
      <c r="A52" s="1" t="str">
        <f t="shared" si="7"/>
        <v>r1_Water_Reaver_e4</v>
      </c>
      <c r="B52" s="3" t="s">
        <v>738</v>
      </c>
      <c r="C52" s="1" t="s">
        <v>169</v>
      </c>
      <c r="D52" s="1" t="s">
        <v>50</v>
      </c>
      <c r="E52" s="5">
        <v>51</v>
      </c>
      <c r="F52" s="1">
        <f t="shared" si="1"/>
        <v>4</v>
      </c>
      <c r="G52" s="1">
        <f>INDEX(Family[BaseRarity],MATCH(Heroes!$C52,Family[Family],0))</f>
        <v>1</v>
      </c>
      <c r="H52" s="1">
        <f>INDEX(Family[MaxRarity],MATCH(Heroes!$C52,Family[Family],0))</f>
        <v>4</v>
      </c>
      <c r="I52" s="1">
        <v>4</v>
      </c>
      <c r="J52" s="1" t="s">
        <v>24</v>
      </c>
      <c r="K52" s="1" t="str">
        <f>CONCATENATE(L52,",",VLOOKUP($AO52,'Hero Types'!$B$10:$D$16,2,FALSE))</f>
        <v>4,10</v>
      </c>
      <c r="L52" s="3">
        <v>4</v>
      </c>
      <c r="M52" s="1" t="str">
        <f t="shared" si="8"/>
        <v>Act_r4_Water_Crushing Strike, Ldr_r4_Water_Reaver_Sherith's Blessing</v>
      </c>
      <c r="N52" s="29">
        <f>ROUND(INDEX(hPower[Base Pow Min],MATCH($F52,hPower[id],0))*INDEX(hType[Atk],MATCH($L52,hType[Id],0))+9*AM52,0)</f>
        <v>337</v>
      </c>
      <c r="O52" s="28">
        <f>INDEX(hPower[Pow Grow per Lv],MATCH($F52,hPower[id],0))*INDEX(hType[Atk],MATCH($L52,hType[Id],0))</f>
        <v>11.666666666666668</v>
      </c>
      <c r="P52" s="29">
        <f>ROUND(INDEX(hPower[Base Pow Min],MATCH($F52,hPower[id],0))*INDEX(hType[Hp],MATCH($L52,hType[Id],0))+15*AM52,0)</f>
        <v>228</v>
      </c>
      <c r="Q52" s="28">
        <f>INDEX(hPower[Pow Grow per Lv],MATCH($F52,hPower[id],0))*INDEX(hType[Hp],MATCH($L52,hType[Id],0))</f>
        <v>7.7777777777777786</v>
      </c>
      <c r="R52" s="29">
        <f>ROUND(INDEX(hPower[Base Pow Min],MATCH($F52,hPower[id],0))*INDEX(hType[Rec],MATCH($L52,hType[Id],0))+3*AM52,0)</f>
        <v>46</v>
      </c>
      <c r="S52" s="28">
        <f>INDEX(hPower[Pow Grow per Lv],MATCH($F52,hPower[id],0))*INDEX(hType[Rec],MATCH($L52,hType[Id],0))</f>
        <v>1.5555555555555554</v>
      </c>
      <c r="T52" s="1">
        <f>INDEX(hPower[Team Cost],MATCH($F52,hPower[id],0))</f>
        <v>9</v>
      </c>
      <c r="U52" s="1">
        <v>0</v>
      </c>
      <c r="V52" s="1" t="str">
        <f t="shared" si="9"/>
        <v>1MM35</v>
      </c>
      <c r="W52" s="3">
        <f>INDEX(hPower[Max Lv Min],MATCH(Heroes!F52,hPower[id],0))</f>
        <v>35</v>
      </c>
      <c r="X52" s="1">
        <f>INDEX(Econ[Sell Base],MATCH(Heroes!$F52,Econ[id],0))</f>
        <v>400</v>
      </c>
      <c r="Y52" s="1">
        <f>INDEX(Econ[Sell Growth],MATCH(Heroes!$F52,Econ[id],0))</f>
        <v>400</v>
      </c>
      <c r="Z52" s="1">
        <f>INDEX(Econ[Feed XP Base],MATCH(Heroes!$F52,Econ[id],0))</f>
        <v>400</v>
      </c>
      <c r="AA52" s="1">
        <f>INDEX(Econ[Feed XP Grow],MATCH(Heroes!$F52,Econ[id],0))</f>
        <v>400</v>
      </c>
      <c r="AB52" s="1">
        <f t="shared" si="10"/>
        <v>600</v>
      </c>
      <c r="AC52" s="1">
        <f t="shared" si="11"/>
        <v>600</v>
      </c>
      <c r="AD52" s="92" t="str">
        <f t="shared" si="12"/>
        <v>50-max-evo</v>
      </c>
      <c r="AE52" s="1" t="s">
        <v>69</v>
      </c>
      <c r="AF52" s="1" t="s">
        <v>1736</v>
      </c>
      <c r="AG52" s="1" t="s">
        <v>7</v>
      </c>
      <c r="AH52" s="1" t="s">
        <v>74</v>
      </c>
      <c r="AK52" s="1" t="s">
        <v>431</v>
      </c>
      <c r="AL52" s="1" t="s">
        <v>66</v>
      </c>
      <c r="AM52" s="1">
        <v>0.37268299730479792</v>
      </c>
      <c r="AO52" s="3" t="s">
        <v>93</v>
      </c>
      <c r="AQ52" s="3" t="str">
        <f>VLOOKUP(A52,'_REF Skills'!$A$1:$B$400,2,FALSE)</f>
        <v>Act_r4_Water_Crushing Strike</v>
      </c>
      <c r="AR52" s="3" t="str">
        <f>VLOOKUP(A52,'_REF Skills'!$D$1:$E$400,2,FALSE)</f>
        <v>Ldr_r4_Water_Reaver_Sherith's Blessing</v>
      </c>
      <c r="BE52"/>
      <c r="BF52" s="12"/>
      <c r="BG52"/>
    </row>
    <row r="53" spans="1:59" ht="16">
      <c r="A53" s="1" t="str">
        <f t="shared" si="7"/>
        <v>r2_Dark_Specter_e1</v>
      </c>
      <c r="B53" s="3" t="s">
        <v>786</v>
      </c>
      <c r="C53" s="1" t="s">
        <v>165</v>
      </c>
      <c r="D53" s="1" t="s">
        <v>90</v>
      </c>
      <c r="E53" s="5">
        <v>52</v>
      </c>
      <c r="F53" s="1">
        <f t="shared" si="1"/>
        <v>2</v>
      </c>
      <c r="G53" s="1">
        <f>INDEX(Family[BaseRarity],MATCH(Heroes!$C53,Family[Family],0))</f>
        <v>2</v>
      </c>
      <c r="H53" s="1">
        <f>INDEX(Family[MaxRarity],MATCH(Heroes!$C53,Family[Family],0))</f>
        <v>3</v>
      </c>
      <c r="I53" s="1">
        <v>1</v>
      </c>
      <c r="J53" s="1" t="s">
        <v>26</v>
      </c>
      <c r="K53" s="1" t="str">
        <f>CONCATENATE(L53,",",VLOOKUP($AO53,'Hero Types'!$B$10:$D$16,2,FALSE))</f>
        <v>7,14</v>
      </c>
      <c r="L53" s="3">
        <v>7</v>
      </c>
      <c r="M53" s="1" t="str">
        <f t="shared" si="8"/>
        <v>Act_r2_Dark_Spectral Essence, Ldr_r2_Dark_Specter_Moon Mother's Favor</v>
      </c>
      <c r="N53" s="29">
        <f>ROUND(INDEX(hPower[Base Pow Min],MATCH($F53,hPower[id],0))*INDEX(hType[Atk],MATCH($L53,hType[Id],0))+9*AM53,0)</f>
        <v>42</v>
      </c>
      <c r="O53" s="28">
        <f>INDEX(hPower[Pow Grow per Lv],MATCH($F53,hPower[id],0))*INDEX(hType[Atk],MATCH($L53,hType[Id],0))</f>
        <v>4.6666666666666661</v>
      </c>
      <c r="P53" s="29">
        <f>ROUND(INDEX(hPower[Base Pow Min],MATCH($F53,hPower[id],0))*INDEX(hType[Hp],MATCH($L53,hType[Id],0))+15*AM53,0)</f>
        <v>170</v>
      </c>
      <c r="Q53" s="28">
        <f>INDEX(hPower[Pow Grow per Lv],MATCH($F53,hPower[id],0))*INDEX(hType[Hp],MATCH($L53,hType[Id],0))</f>
        <v>19.444444444444443</v>
      </c>
      <c r="R53" s="29">
        <f>ROUND(INDEX(hPower[Base Pow Min],MATCH($F53,hPower[id],0))*INDEX(hType[Rec],MATCH($L53,hType[Id],0))+3*AM53,0)</f>
        <v>14</v>
      </c>
      <c r="S53" s="28">
        <f>INDEX(hPower[Pow Grow per Lv],MATCH($F53,hPower[id],0))*INDEX(hType[Rec],MATCH($L53,hType[Id],0))</f>
        <v>1.5555555555555554</v>
      </c>
      <c r="T53" s="1">
        <f>INDEX(hPower[Team Cost],MATCH($F53,hPower[id],0))</f>
        <v>4</v>
      </c>
      <c r="U53" s="1">
        <v>0</v>
      </c>
      <c r="V53" s="1" t="str">
        <f t="shared" si="9"/>
        <v>1MM15</v>
      </c>
      <c r="W53" s="3">
        <f>INDEX(hPower[Max Lv Min],MATCH(Heroes!F53,hPower[id],0))</f>
        <v>15</v>
      </c>
      <c r="X53" s="1">
        <f>INDEX(Econ[Sell Base],MATCH(Heroes!$F53,Econ[id],0))</f>
        <v>200</v>
      </c>
      <c r="Y53" s="1">
        <f>INDEX(Econ[Sell Growth],MATCH(Heroes!$F53,Econ[id],0))</f>
        <v>200</v>
      </c>
      <c r="Z53" s="1">
        <f>INDEX(Econ[Feed XP Base],MATCH(Heroes!$F53,Econ[id],0))</f>
        <v>200</v>
      </c>
      <c r="AA53" s="1">
        <f>INDEX(Econ[Feed XP Grow],MATCH(Heroes!$F53,Econ[id],0))</f>
        <v>200</v>
      </c>
      <c r="AB53" s="1">
        <f t="shared" si="10"/>
        <v>300</v>
      </c>
      <c r="AC53" s="1">
        <f t="shared" si="11"/>
        <v>300</v>
      </c>
      <c r="AD53" s="92" t="str">
        <f t="shared" si="12"/>
        <v>25-max-evo</v>
      </c>
      <c r="AE53" s="1" t="s">
        <v>69</v>
      </c>
      <c r="AF53" s="1" t="s">
        <v>1737</v>
      </c>
      <c r="AG53" s="1" t="s">
        <v>7</v>
      </c>
      <c r="AH53" s="1" t="s">
        <v>74</v>
      </c>
      <c r="AK53" s="1" t="s">
        <v>431</v>
      </c>
      <c r="AL53" s="1" t="s">
        <v>64</v>
      </c>
      <c r="AM53" s="1">
        <v>0.23499284115619801</v>
      </c>
      <c r="AO53" s="3" t="s">
        <v>820</v>
      </c>
      <c r="AQ53" s="3" t="str">
        <f>VLOOKUP(A53,'_REF Skills'!$A$1:$B$400,2,FALSE)</f>
        <v>Act_r2_Dark_Spectral Essence</v>
      </c>
      <c r="AR53" s="3" t="str">
        <f>VLOOKUP(A53,'_REF Skills'!$D$1:$E$400,2,FALSE)</f>
        <v>Ldr_r2_Dark_Specter_Moon Mother's Favor</v>
      </c>
      <c r="BE53"/>
      <c r="BF53" s="12"/>
      <c r="BG53"/>
    </row>
    <row r="54" spans="1:59" ht="16">
      <c r="A54" s="1" t="str">
        <f t="shared" si="7"/>
        <v>r2_Dark_Specter_e2</v>
      </c>
      <c r="B54" s="3" t="s">
        <v>787</v>
      </c>
      <c r="C54" s="1" t="s">
        <v>165</v>
      </c>
      <c r="D54" s="1" t="s">
        <v>90</v>
      </c>
      <c r="E54" s="5">
        <v>53</v>
      </c>
      <c r="F54" s="1">
        <f t="shared" si="1"/>
        <v>3</v>
      </c>
      <c r="G54" s="1">
        <f>INDEX(Family[BaseRarity],MATCH(Heroes!$C54,Family[Family],0))</f>
        <v>2</v>
      </c>
      <c r="H54" s="1">
        <f>INDEX(Family[MaxRarity],MATCH(Heroes!$C54,Family[Family],0))</f>
        <v>3</v>
      </c>
      <c r="I54" s="1">
        <v>2</v>
      </c>
      <c r="J54" s="1" t="s">
        <v>26</v>
      </c>
      <c r="K54" s="1" t="str">
        <f>CONCATENATE(L54,",",VLOOKUP($AO54,'Hero Types'!$B$10:$D$16,2,FALSE))</f>
        <v>7,14</v>
      </c>
      <c r="L54" s="3">
        <v>7</v>
      </c>
      <c r="M54" s="1" t="str">
        <f t="shared" si="8"/>
        <v>Act_r3_Dark_Spectral Power, Ldr_r3_Dark_Specter_Moon Mother's Grace</v>
      </c>
      <c r="N54" s="29">
        <f>ROUND(INDEX(hPower[Base Pow Min],MATCH($F54,hPower[id],0))*INDEX(hType[Atk],MATCH($L54,hType[Id],0))+9*AM54,0)</f>
        <v>72</v>
      </c>
      <c r="O54" s="28">
        <f>INDEX(hPower[Pow Grow per Lv],MATCH($F54,hPower[id],0))*INDEX(hType[Atk],MATCH($L54,hType[Id],0))</f>
        <v>4.6666666666666661</v>
      </c>
      <c r="P54" s="29">
        <f>ROUND(INDEX(hPower[Base Pow Min],MATCH($F54,hPower[id],0))*INDEX(hType[Hp],MATCH($L54,hType[Id],0))+15*AM54,0)</f>
        <v>287</v>
      </c>
      <c r="Q54" s="28">
        <f>INDEX(hPower[Pow Grow per Lv],MATCH($F54,hPower[id],0))*INDEX(hType[Hp],MATCH($L54,hType[Id],0))</f>
        <v>19.444444444444443</v>
      </c>
      <c r="R54" s="29">
        <f>ROUND(INDEX(hPower[Base Pow Min],MATCH($F54,hPower[id],0))*INDEX(hType[Rec],MATCH($L54,hType[Id],0))+3*AM54,0)</f>
        <v>24</v>
      </c>
      <c r="S54" s="28">
        <f>INDEX(hPower[Pow Grow per Lv],MATCH($F54,hPower[id],0))*INDEX(hType[Rec],MATCH($L54,hType[Id],0))</f>
        <v>1.5555555555555554</v>
      </c>
      <c r="T54" s="1">
        <f>INDEX(hPower[Team Cost],MATCH($F54,hPower[id],0))</f>
        <v>6</v>
      </c>
      <c r="U54" s="1">
        <v>0</v>
      </c>
      <c r="V54" s="1" t="str">
        <f t="shared" si="9"/>
        <v>1MM25</v>
      </c>
      <c r="W54" s="3">
        <f>INDEX(hPower[Max Lv Min],MATCH(Heroes!F54,hPower[id],0))</f>
        <v>25</v>
      </c>
      <c r="X54" s="1">
        <f>INDEX(Econ[Sell Base],MATCH(Heroes!$F54,Econ[id],0))</f>
        <v>300</v>
      </c>
      <c r="Y54" s="1">
        <f>INDEX(Econ[Sell Growth],MATCH(Heroes!$F54,Econ[id],0))</f>
        <v>300</v>
      </c>
      <c r="Z54" s="1">
        <f>INDEX(Econ[Feed XP Base],MATCH(Heroes!$F54,Econ[id],0))</f>
        <v>300</v>
      </c>
      <c r="AA54" s="1">
        <f>INDEX(Econ[Feed XP Grow],MATCH(Heroes!$F54,Econ[id],0))</f>
        <v>300</v>
      </c>
      <c r="AB54" s="1">
        <f t="shared" si="10"/>
        <v>450</v>
      </c>
      <c r="AC54" s="1">
        <f t="shared" si="11"/>
        <v>450</v>
      </c>
      <c r="AD54" s="92" t="str">
        <f t="shared" si="12"/>
        <v>35-max-evo</v>
      </c>
      <c r="AE54" s="1" t="s">
        <v>69</v>
      </c>
      <c r="AF54" s="1" t="s">
        <v>1738</v>
      </c>
      <c r="AG54" s="1" t="s">
        <v>7</v>
      </c>
      <c r="AH54" s="1" t="s">
        <v>74</v>
      </c>
      <c r="AK54" s="1" t="s">
        <v>431</v>
      </c>
      <c r="AL54" s="1" t="s">
        <v>65</v>
      </c>
      <c r="AM54" s="1">
        <v>0.62267754573639089</v>
      </c>
      <c r="AO54" s="3" t="s">
        <v>820</v>
      </c>
      <c r="AQ54" s="3" t="str">
        <f>VLOOKUP(A54,'_REF Skills'!$A$1:$B$400,2,FALSE)</f>
        <v>Act_r3_Dark_Spectral Power</v>
      </c>
      <c r="AR54" s="3" t="str">
        <f>VLOOKUP(A54,'_REF Skills'!$D$1:$E$400,2,FALSE)</f>
        <v>Ldr_r3_Dark_Specter_Moon Mother's Grace</v>
      </c>
      <c r="BE54"/>
      <c r="BF54" s="12"/>
      <c r="BG54"/>
    </row>
    <row r="55" spans="1:59" ht="16">
      <c r="A55" s="1" t="str">
        <f t="shared" si="7"/>
        <v>r3_Dark_WolfSpider_e1</v>
      </c>
      <c r="B55" s="3" t="s">
        <v>782</v>
      </c>
      <c r="C55" s="1" t="s">
        <v>163</v>
      </c>
      <c r="D55" s="1" t="s">
        <v>125</v>
      </c>
      <c r="E55" s="5">
        <v>54</v>
      </c>
      <c r="F55" s="1">
        <f t="shared" si="1"/>
        <v>3</v>
      </c>
      <c r="G55" s="1">
        <f>INDEX(Family[BaseRarity],MATCH(Heroes!$C55,Family[Family],0))</f>
        <v>3</v>
      </c>
      <c r="H55" s="1">
        <f>INDEX(Family[MaxRarity],MATCH(Heroes!$C55,Family[Family],0))</f>
        <v>4</v>
      </c>
      <c r="I55" s="1">
        <v>1</v>
      </c>
      <c r="J55" s="1" t="s">
        <v>26</v>
      </c>
      <c r="K55" s="1" t="str">
        <f>CONCATENATE(L55,",",VLOOKUP($AO55,'Hero Types'!$B$10:$D$16,2,FALSE))</f>
        <v>7,15</v>
      </c>
      <c r="L55" s="3">
        <v>7</v>
      </c>
      <c r="M55" s="1" t="str">
        <f t="shared" si="8"/>
        <v>Act_r3_Dark_Poison Web, Ldr_r3_Dark_WolfSpider_Moon Mother's Grace</v>
      </c>
      <c r="N55" s="29">
        <f>ROUND(INDEX(hPower[Base Pow Min],MATCH($F55,hPower[id],0))*INDEX(hType[Atk],MATCH($L55,hType[Id],0))+9*AM55,0)</f>
        <v>74</v>
      </c>
      <c r="O55" s="28">
        <f>INDEX(hPower[Pow Grow per Lv],MATCH($F55,hPower[id],0))*INDEX(hType[Atk],MATCH($L55,hType[Id],0))</f>
        <v>4.6666666666666661</v>
      </c>
      <c r="P55" s="29">
        <f>ROUND(INDEX(hPower[Base Pow Min],MATCH($F55,hPower[id],0))*INDEX(hType[Hp],MATCH($L55,hType[Id],0))+15*AM55,0)</f>
        <v>290</v>
      </c>
      <c r="Q55" s="28">
        <f>INDEX(hPower[Pow Grow per Lv],MATCH($F55,hPower[id],0))*INDEX(hType[Hp],MATCH($L55,hType[Id],0))</f>
        <v>19.444444444444443</v>
      </c>
      <c r="R55" s="29">
        <f>ROUND(INDEX(hPower[Base Pow Min],MATCH($F55,hPower[id],0))*INDEX(hType[Rec],MATCH($L55,hType[Id],0))+3*AM55,0)</f>
        <v>25</v>
      </c>
      <c r="S55" s="28">
        <f>INDEX(hPower[Pow Grow per Lv],MATCH($F55,hPower[id],0))*INDEX(hType[Rec],MATCH($L55,hType[Id],0))</f>
        <v>1.5555555555555554</v>
      </c>
      <c r="T55" s="1">
        <f>INDEX(hPower[Team Cost],MATCH($F55,hPower[id],0))</f>
        <v>6</v>
      </c>
      <c r="U55" s="1">
        <v>0</v>
      </c>
      <c r="V55" s="1" t="str">
        <f t="shared" si="9"/>
        <v>1MM25</v>
      </c>
      <c r="W55" s="3">
        <f>INDEX(hPower[Max Lv Min],MATCH(Heroes!F55,hPower[id],0))</f>
        <v>25</v>
      </c>
      <c r="X55" s="1">
        <f>INDEX(Econ[Sell Base],MATCH(Heroes!$F55,Econ[id],0))</f>
        <v>300</v>
      </c>
      <c r="Y55" s="1">
        <f>INDEX(Econ[Sell Growth],MATCH(Heroes!$F55,Econ[id],0))</f>
        <v>300</v>
      </c>
      <c r="Z55" s="1">
        <f>INDEX(Econ[Feed XP Base],MATCH(Heroes!$F55,Econ[id],0))</f>
        <v>300</v>
      </c>
      <c r="AA55" s="1">
        <f>INDEX(Econ[Feed XP Grow],MATCH(Heroes!$F55,Econ[id],0))</f>
        <v>300</v>
      </c>
      <c r="AB55" s="1">
        <f t="shared" si="10"/>
        <v>450</v>
      </c>
      <c r="AC55" s="1">
        <f t="shared" si="11"/>
        <v>450</v>
      </c>
      <c r="AD55" s="92" t="str">
        <f t="shared" si="12"/>
        <v>35-max-evo</v>
      </c>
      <c r="AE55" s="1" t="s">
        <v>69</v>
      </c>
      <c r="AF55" s="1" t="s">
        <v>1739</v>
      </c>
      <c r="AG55" s="1" t="s">
        <v>7</v>
      </c>
      <c r="AH55" s="1" t="s">
        <v>74</v>
      </c>
      <c r="AK55" s="1" t="s">
        <v>431</v>
      </c>
      <c r="AL55" s="1" t="s">
        <v>64</v>
      </c>
      <c r="AM55" s="1">
        <v>0.78738191115591882</v>
      </c>
      <c r="AO55" s="3" t="s">
        <v>20</v>
      </c>
      <c r="AQ55" s="3" t="str">
        <f>VLOOKUP(A55,'_REF Skills'!$A$1:$B$400,2,FALSE)</f>
        <v>Act_r3_Dark_Poison Web</v>
      </c>
      <c r="AR55" s="3" t="str">
        <f>VLOOKUP(A55,'_REF Skills'!$D$1:$E$400,2,FALSE)</f>
        <v>Ldr_r3_Dark_WolfSpider_Moon Mother's Grace</v>
      </c>
      <c r="BE55"/>
      <c r="BF55" s="12"/>
      <c r="BG55"/>
    </row>
    <row r="56" spans="1:59" ht="16">
      <c r="A56" s="1" t="str">
        <f t="shared" si="7"/>
        <v>r3_Dark_WolfSpider_e2</v>
      </c>
      <c r="B56" s="3" t="s">
        <v>783</v>
      </c>
      <c r="C56" s="1" t="s">
        <v>163</v>
      </c>
      <c r="D56" s="1" t="s">
        <v>125</v>
      </c>
      <c r="E56" s="5">
        <v>55</v>
      </c>
      <c r="F56" s="1">
        <f t="shared" si="1"/>
        <v>4</v>
      </c>
      <c r="G56" s="1">
        <f>INDEX(Family[BaseRarity],MATCH(Heroes!$C56,Family[Family],0))</f>
        <v>3</v>
      </c>
      <c r="H56" s="1">
        <f>INDEX(Family[MaxRarity],MATCH(Heroes!$C56,Family[Family],0))</f>
        <v>4</v>
      </c>
      <c r="I56" s="1">
        <v>2</v>
      </c>
      <c r="J56" s="1" t="s">
        <v>26</v>
      </c>
      <c r="K56" s="1" t="str">
        <f>CONCATENATE(L56,",",VLOOKUP($AO56,'Hero Types'!$B$10:$D$16,2,FALSE))</f>
        <v>7,15</v>
      </c>
      <c r="L56" s="3">
        <v>7</v>
      </c>
      <c r="M56" s="1" t="str">
        <f t="shared" si="8"/>
        <v>Act_r4_Dark_Venomous Web, Ldr_r4_Dark_WolfSpider_Moon Mother's Blessing</v>
      </c>
      <c r="N56" s="29">
        <f>ROUND(INDEX(hPower[Base Pow Min],MATCH($F56,hPower[id],0))*INDEX(hType[Atk],MATCH($L56,hType[Id],0))+9*AM56,0)</f>
        <v>141</v>
      </c>
      <c r="O56" s="28">
        <f>INDEX(hPower[Pow Grow per Lv],MATCH($F56,hPower[id],0))*INDEX(hType[Atk],MATCH($L56,hType[Id],0))</f>
        <v>4.6666666666666661</v>
      </c>
      <c r="P56" s="29">
        <f>ROUND(INDEX(hPower[Base Pow Min],MATCH($F56,hPower[id],0))*INDEX(hType[Hp],MATCH($L56,hType[Id],0))+15*AM56,0)</f>
        <v>568</v>
      </c>
      <c r="Q56" s="28">
        <f>INDEX(hPower[Pow Grow per Lv],MATCH($F56,hPower[id],0))*INDEX(hType[Hp],MATCH($L56,hType[Id],0))</f>
        <v>19.444444444444443</v>
      </c>
      <c r="R56" s="29">
        <f>ROUND(INDEX(hPower[Base Pow Min],MATCH($F56,hPower[id],0))*INDEX(hType[Rec],MATCH($L56,hType[Id],0))+3*AM56,0)</f>
        <v>47</v>
      </c>
      <c r="S56" s="28">
        <f>INDEX(hPower[Pow Grow per Lv],MATCH($F56,hPower[id],0))*INDEX(hType[Rec],MATCH($L56,hType[Id],0))</f>
        <v>1.5555555555555554</v>
      </c>
      <c r="T56" s="1">
        <f>INDEX(hPower[Team Cost],MATCH($F56,hPower[id],0))</f>
        <v>9</v>
      </c>
      <c r="U56" s="1">
        <v>0</v>
      </c>
      <c r="V56" s="1" t="str">
        <f t="shared" si="9"/>
        <v>1MM35</v>
      </c>
      <c r="W56" s="3">
        <f>INDEX(hPower[Max Lv Min],MATCH(Heroes!F56,hPower[id],0))</f>
        <v>35</v>
      </c>
      <c r="X56" s="1">
        <f>INDEX(Econ[Sell Base],MATCH(Heroes!$F56,Econ[id],0))</f>
        <v>400</v>
      </c>
      <c r="Y56" s="1">
        <f>INDEX(Econ[Sell Growth],MATCH(Heroes!$F56,Econ[id],0))</f>
        <v>400</v>
      </c>
      <c r="Z56" s="1">
        <f>INDEX(Econ[Feed XP Base],MATCH(Heroes!$F56,Econ[id],0))</f>
        <v>400</v>
      </c>
      <c r="AA56" s="1">
        <f>INDEX(Econ[Feed XP Grow],MATCH(Heroes!$F56,Econ[id],0))</f>
        <v>400</v>
      </c>
      <c r="AB56" s="1">
        <f t="shared" si="10"/>
        <v>600</v>
      </c>
      <c r="AC56" s="1">
        <f t="shared" si="11"/>
        <v>600</v>
      </c>
      <c r="AD56" s="92" t="str">
        <f t="shared" si="12"/>
        <v>50-max-evo</v>
      </c>
      <c r="AE56" s="1" t="s">
        <v>69</v>
      </c>
      <c r="AF56" s="1" t="s">
        <v>1740</v>
      </c>
      <c r="AG56" s="1" t="s">
        <v>7</v>
      </c>
      <c r="AH56" s="1" t="s">
        <v>74</v>
      </c>
      <c r="AK56" s="1" t="s">
        <v>431</v>
      </c>
      <c r="AL56" s="1" t="s">
        <v>65</v>
      </c>
      <c r="AM56" s="1">
        <v>0.84181407120989937</v>
      </c>
      <c r="AO56" s="3" t="s">
        <v>20</v>
      </c>
      <c r="AQ56" s="3" t="str">
        <f>VLOOKUP(A56,'_REF Skills'!$A$1:$B$400,2,FALSE)</f>
        <v>Act_r4_Dark_Venomous Web</v>
      </c>
      <c r="AR56" s="3" t="str">
        <f>VLOOKUP(A56,'_REF Skills'!$D$1:$E$400,2,FALSE)</f>
        <v>Ldr_r4_Dark_WolfSpider_Moon Mother's Blessing</v>
      </c>
      <c r="BE56"/>
      <c r="BF56" s="12"/>
      <c r="BG56"/>
    </row>
    <row r="57" spans="1:59" ht="16">
      <c r="A57" s="1" t="str">
        <f t="shared" si="7"/>
        <v>r2_Earth_Specter_e1</v>
      </c>
      <c r="B57" s="3" t="s">
        <v>801</v>
      </c>
      <c r="C57" s="1" t="s">
        <v>165</v>
      </c>
      <c r="D57" s="1" t="s">
        <v>90</v>
      </c>
      <c r="E57" s="5">
        <v>56</v>
      </c>
      <c r="F57" s="1">
        <f t="shared" si="1"/>
        <v>2</v>
      </c>
      <c r="G57" s="1">
        <f>INDEX(Family[BaseRarity],MATCH(Heroes!$C57,Family[Family],0))</f>
        <v>2</v>
      </c>
      <c r="H57" s="1">
        <f>INDEX(Family[MaxRarity],MATCH(Heroes!$C57,Family[Family],0))</f>
        <v>3</v>
      </c>
      <c r="I57" s="1">
        <v>1</v>
      </c>
      <c r="J57" s="1" t="s">
        <v>23</v>
      </c>
      <c r="K57" s="1" t="str">
        <f>CONCATENATE(L57,",",VLOOKUP($AO57,'Hero Types'!$B$10:$D$16,2,FALSE))</f>
        <v>7,14</v>
      </c>
      <c r="L57" s="3">
        <v>7</v>
      </c>
      <c r="M57" s="1" t="str">
        <f t="shared" si="8"/>
        <v>Act_r2_Earth_Wall of Brambles, Ldr_r2_Earth_Specter_Iildor's Favor</v>
      </c>
      <c r="N57" s="29">
        <f>ROUND(INDEX(hPower[Base Pow Min],MATCH($F57,hPower[id],0))*INDEX(hType[Atk],MATCH($L57,hType[Id],0))+9*AM57,0)</f>
        <v>47</v>
      </c>
      <c r="O57" s="28">
        <f>INDEX(hPower[Pow Grow per Lv],MATCH($F57,hPower[id],0))*INDEX(hType[Atk],MATCH($L57,hType[Id],0))</f>
        <v>4.6666666666666661</v>
      </c>
      <c r="P57" s="29">
        <f>ROUND(INDEX(hPower[Base Pow Min],MATCH($F57,hPower[id],0))*INDEX(hType[Hp],MATCH($L57,hType[Id],0))+15*AM57,0)</f>
        <v>178</v>
      </c>
      <c r="Q57" s="28">
        <f>INDEX(hPower[Pow Grow per Lv],MATCH($F57,hPower[id],0))*INDEX(hType[Hp],MATCH($L57,hType[Id],0))</f>
        <v>19.444444444444443</v>
      </c>
      <c r="R57" s="29">
        <f>ROUND(INDEX(hPower[Base Pow Min],MATCH($F57,hPower[id],0))*INDEX(hType[Rec],MATCH($L57,hType[Id],0))+3*AM57,0)</f>
        <v>16</v>
      </c>
      <c r="S57" s="28">
        <f>INDEX(hPower[Pow Grow per Lv],MATCH($F57,hPower[id],0))*INDEX(hType[Rec],MATCH($L57,hType[Id],0))</f>
        <v>1.5555555555555554</v>
      </c>
      <c r="T57" s="1">
        <f>INDEX(hPower[Team Cost],MATCH($F57,hPower[id],0))</f>
        <v>4</v>
      </c>
      <c r="U57" s="1">
        <v>0</v>
      </c>
      <c r="V57" s="1" t="str">
        <f t="shared" si="9"/>
        <v>1MM15</v>
      </c>
      <c r="W57" s="3">
        <f>INDEX(hPower[Max Lv Min],MATCH(Heroes!F57,hPower[id],0))</f>
        <v>15</v>
      </c>
      <c r="X57" s="1">
        <f>INDEX(Econ[Sell Base],MATCH(Heroes!$F57,Econ[id],0))</f>
        <v>200</v>
      </c>
      <c r="Y57" s="1">
        <f>INDEX(Econ[Sell Growth],MATCH(Heroes!$F57,Econ[id],0))</f>
        <v>200</v>
      </c>
      <c r="Z57" s="1">
        <f>INDEX(Econ[Feed XP Base],MATCH(Heroes!$F57,Econ[id],0))</f>
        <v>200</v>
      </c>
      <c r="AA57" s="1">
        <f>INDEX(Econ[Feed XP Grow],MATCH(Heroes!$F57,Econ[id],0))</f>
        <v>200</v>
      </c>
      <c r="AB57" s="1">
        <f t="shared" si="10"/>
        <v>300</v>
      </c>
      <c r="AC57" s="1">
        <f t="shared" si="11"/>
        <v>300</v>
      </c>
      <c r="AD57" s="92" t="str">
        <f t="shared" si="12"/>
        <v>25-max-evo</v>
      </c>
      <c r="AE57" s="1" t="s">
        <v>69</v>
      </c>
      <c r="AF57" s="1" t="s">
        <v>1741</v>
      </c>
      <c r="AG57" s="1" t="s">
        <v>7</v>
      </c>
      <c r="AH57" s="1" t="s">
        <v>74</v>
      </c>
      <c r="AK57" s="1" t="s">
        <v>431</v>
      </c>
      <c r="AL57" s="1" t="s">
        <v>64</v>
      </c>
      <c r="AM57" s="1">
        <v>0.74586677516308419</v>
      </c>
      <c r="AO57" s="3" t="s">
        <v>820</v>
      </c>
      <c r="AQ57" s="3" t="str">
        <f>VLOOKUP(A57,'_REF Skills'!$A$1:$B$400,2,FALSE)</f>
        <v>Act_r2_Earth_Wall of Brambles</v>
      </c>
      <c r="AR57" s="3" t="str">
        <f>VLOOKUP(A57,'_REF Skills'!$D$1:$E$400,2,FALSE)</f>
        <v>Ldr_r2_Earth_Specter_Iildor's Favor</v>
      </c>
      <c r="BE57"/>
      <c r="BF57" s="12"/>
      <c r="BG57"/>
    </row>
    <row r="58" spans="1:59" ht="16">
      <c r="A58" s="1" t="str">
        <f t="shared" si="7"/>
        <v>r2_Earth_Specter_e2</v>
      </c>
      <c r="B58" s="3" t="s">
        <v>802</v>
      </c>
      <c r="C58" s="1" t="s">
        <v>165</v>
      </c>
      <c r="D58" s="1" t="s">
        <v>90</v>
      </c>
      <c r="E58" s="5">
        <v>57</v>
      </c>
      <c r="F58" s="1">
        <f t="shared" si="1"/>
        <v>3</v>
      </c>
      <c r="G58" s="1">
        <f>INDEX(Family[BaseRarity],MATCH(Heroes!$C58,Family[Family],0))</f>
        <v>2</v>
      </c>
      <c r="H58" s="1">
        <f>INDEX(Family[MaxRarity],MATCH(Heroes!$C58,Family[Family],0))</f>
        <v>3</v>
      </c>
      <c r="I58" s="1">
        <v>2</v>
      </c>
      <c r="J58" s="1" t="s">
        <v>23</v>
      </c>
      <c r="K58" s="1" t="str">
        <f>CONCATENATE(L58,",",VLOOKUP($AO58,'Hero Types'!$B$10:$D$16,2,FALSE))</f>
        <v>7,14</v>
      </c>
      <c r="L58" s="3">
        <v>7</v>
      </c>
      <c r="M58" s="1" t="str">
        <f t="shared" si="8"/>
        <v>Act_r3_Earth_Wall of Thorns, Ldr_r3_Earth_Specter_Iildor's Grace</v>
      </c>
      <c r="N58" s="29">
        <f>ROUND(INDEX(hPower[Base Pow Min],MATCH($F58,hPower[id],0))*INDEX(hType[Atk],MATCH($L58,hType[Id],0))+9*AM58,0)</f>
        <v>74</v>
      </c>
      <c r="O58" s="28">
        <f>INDEX(hPower[Pow Grow per Lv],MATCH($F58,hPower[id],0))*INDEX(hType[Atk],MATCH($L58,hType[Id],0))</f>
        <v>4.6666666666666661</v>
      </c>
      <c r="P58" s="29">
        <f>ROUND(INDEX(hPower[Base Pow Min],MATCH($F58,hPower[id],0))*INDEX(hType[Hp],MATCH($L58,hType[Id],0))+15*AM58,0)</f>
        <v>290</v>
      </c>
      <c r="Q58" s="28">
        <f>INDEX(hPower[Pow Grow per Lv],MATCH($F58,hPower[id],0))*INDEX(hType[Hp],MATCH($L58,hType[Id],0))</f>
        <v>19.444444444444443</v>
      </c>
      <c r="R58" s="29">
        <f>ROUND(INDEX(hPower[Base Pow Min],MATCH($F58,hPower[id],0))*INDEX(hType[Rec],MATCH($L58,hType[Id],0))+3*AM58,0)</f>
        <v>25</v>
      </c>
      <c r="S58" s="28">
        <f>INDEX(hPower[Pow Grow per Lv],MATCH($F58,hPower[id],0))*INDEX(hType[Rec],MATCH($L58,hType[Id],0))</f>
        <v>1.5555555555555554</v>
      </c>
      <c r="T58" s="1">
        <f>INDEX(hPower[Team Cost],MATCH($F58,hPower[id],0))</f>
        <v>6</v>
      </c>
      <c r="U58" s="1">
        <v>0</v>
      </c>
      <c r="V58" s="1" t="str">
        <f t="shared" si="9"/>
        <v>1MM25</v>
      </c>
      <c r="W58" s="3">
        <f>INDEX(hPower[Max Lv Min],MATCH(Heroes!F58,hPower[id],0))</f>
        <v>25</v>
      </c>
      <c r="X58" s="1">
        <f>INDEX(Econ[Sell Base],MATCH(Heroes!$F58,Econ[id],0))</f>
        <v>300</v>
      </c>
      <c r="Y58" s="1">
        <f>INDEX(Econ[Sell Growth],MATCH(Heroes!$F58,Econ[id],0))</f>
        <v>300</v>
      </c>
      <c r="Z58" s="1">
        <f>INDEX(Econ[Feed XP Base],MATCH(Heroes!$F58,Econ[id],0))</f>
        <v>300</v>
      </c>
      <c r="AA58" s="1">
        <f>INDEX(Econ[Feed XP Grow],MATCH(Heroes!$F58,Econ[id],0))</f>
        <v>300</v>
      </c>
      <c r="AB58" s="1">
        <f t="shared" si="10"/>
        <v>450</v>
      </c>
      <c r="AC58" s="1">
        <f t="shared" si="11"/>
        <v>450</v>
      </c>
      <c r="AD58" s="92" t="str">
        <f t="shared" si="12"/>
        <v>35-max-evo</v>
      </c>
      <c r="AE58" s="1" t="s">
        <v>69</v>
      </c>
      <c r="AF58" s="1" t="s">
        <v>1742</v>
      </c>
      <c r="AG58" s="1" t="s">
        <v>7</v>
      </c>
      <c r="AH58" s="1" t="s">
        <v>74</v>
      </c>
      <c r="AK58" s="1" t="s">
        <v>431</v>
      </c>
      <c r="AL58" s="1" t="s">
        <v>65</v>
      </c>
      <c r="AM58" s="1">
        <v>0.80690006719277008</v>
      </c>
      <c r="AO58" s="3" t="s">
        <v>820</v>
      </c>
      <c r="AQ58" s="3" t="str">
        <f>VLOOKUP(A58,'_REF Skills'!$A$1:$B$400,2,FALSE)</f>
        <v>Act_r3_Earth_Wall of Thorns</v>
      </c>
      <c r="AR58" s="3" t="str">
        <f>VLOOKUP(A58,'_REF Skills'!$D$1:$E$400,2,FALSE)</f>
        <v>Ldr_r3_Earth_Specter_Iildor's Grace</v>
      </c>
      <c r="BE58"/>
      <c r="BF58" s="12"/>
      <c r="BG58"/>
    </row>
    <row r="59" spans="1:59" ht="16">
      <c r="A59" s="1" t="str">
        <f t="shared" si="7"/>
        <v>r2_Fire_Bomber_e1</v>
      </c>
      <c r="B59" s="3" t="s">
        <v>239</v>
      </c>
      <c r="C59" s="1" t="s">
        <v>158</v>
      </c>
      <c r="D59" s="1" t="s">
        <v>81</v>
      </c>
      <c r="E59" s="5">
        <v>58</v>
      </c>
      <c r="F59" s="1">
        <f t="shared" si="1"/>
        <v>2</v>
      </c>
      <c r="G59" s="1">
        <f>INDEX(Family[BaseRarity],MATCH(Heroes!$C59,Family[Family],0))</f>
        <v>2</v>
      </c>
      <c r="H59" s="1">
        <f>INDEX(Family[MaxRarity],MATCH(Heroes!$C59,Family[Family],0))</f>
        <v>3</v>
      </c>
      <c r="I59" s="1">
        <v>1</v>
      </c>
      <c r="J59" s="1" t="s">
        <v>22</v>
      </c>
      <c r="K59" s="1" t="str">
        <f>CONCATENATE(L59,",",VLOOKUP($AO59,'Hero Types'!$B$10:$D$16,2,FALSE))</f>
        <v>4,12</v>
      </c>
      <c r="L59" s="3">
        <v>4</v>
      </c>
      <c r="M59" s="1" t="str">
        <f t="shared" si="8"/>
        <v>Act_r2_Fire_Stun Grenade, Ldr_r2_Fire_Bomber_Arkenhold Favor</v>
      </c>
      <c r="N59" s="29">
        <f>ROUND(INDEX(hPower[Base Pow Min],MATCH($F59,hPower[id],0))*INDEX(hType[Atk],MATCH($L59,hType[Id],0))+9*AM59,0)</f>
        <v>108</v>
      </c>
      <c r="O59" s="28">
        <f>INDEX(hPower[Pow Grow per Lv],MATCH($F59,hPower[id],0))*INDEX(hType[Atk],MATCH($L59,hType[Id],0))</f>
        <v>11.666666666666668</v>
      </c>
      <c r="P59" s="29">
        <f>ROUND(INDEX(hPower[Base Pow Min],MATCH($F59,hPower[id],0))*INDEX(hType[Hp],MATCH($L59,hType[Id],0))+15*AM59,0)</f>
        <v>80</v>
      </c>
      <c r="Q59" s="28">
        <f>INDEX(hPower[Pow Grow per Lv],MATCH($F59,hPower[id],0))*INDEX(hType[Hp],MATCH($L59,hType[Id],0))</f>
        <v>7.7777777777777786</v>
      </c>
      <c r="R59" s="29">
        <f>ROUND(INDEX(hPower[Base Pow Min],MATCH($F59,hPower[id],0))*INDEX(hType[Rec],MATCH($L59,hType[Id],0))+3*AM59,0)</f>
        <v>16</v>
      </c>
      <c r="S59" s="28">
        <f>INDEX(hPower[Pow Grow per Lv],MATCH($F59,hPower[id],0))*INDEX(hType[Rec],MATCH($L59,hType[Id],0))</f>
        <v>1.5555555555555554</v>
      </c>
      <c r="T59" s="1">
        <f>INDEX(hPower[Team Cost],MATCH($F59,hPower[id],0))</f>
        <v>4</v>
      </c>
      <c r="U59" s="1">
        <v>0</v>
      </c>
      <c r="V59" s="1" t="str">
        <f t="shared" si="9"/>
        <v>1MM15</v>
      </c>
      <c r="W59" s="3">
        <f>INDEX(hPower[Max Lv Min],MATCH(Heroes!F59,hPower[id],0))</f>
        <v>15</v>
      </c>
      <c r="X59" s="1">
        <f>INDEX(Econ[Sell Base],MATCH(Heroes!$F59,Econ[id],0))</f>
        <v>200</v>
      </c>
      <c r="Y59" s="1">
        <f>INDEX(Econ[Sell Growth],MATCH(Heroes!$F59,Econ[id],0))</f>
        <v>200</v>
      </c>
      <c r="Z59" s="1">
        <f>INDEX(Econ[Feed XP Base],MATCH(Heroes!$F59,Econ[id],0))</f>
        <v>200</v>
      </c>
      <c r="AA59" s="1">
        <f>INDEX(Econ[Feed XP Grow],MATCH(Heroes!$F59,Econ[id],0))</f>
        <v>200</v>
      </c>
      <c r="AB59" s="1">
        <f t="shared" si="10"/>
        <v>300</v>
      </c>
      <c r="AC59" s="1">
        <f t="shared" si="11"/>
        <v>300</v>
      </c>
      <c r="AD59" s="92" t="str">
        <f t="shared" si="12"/>
        <v>25-max-evo</v>
      </c>
      <c r="AE59" s="1" t="s">
        <v>69</v>
      </c>
      <c r="AF59" s="1" t="s">
        <v>1743</v>
      </c>
      <c r="AG59" s="1" t="s">
        <v>7</v>
      </c>
      <c r="AH59" s="1" t="s">
        <v>74</v>
      </c>
      <c r="AK59" s="1" t="s">
        <v>431</v>
      </c>
      <c r="AL59" s="1" t="s">
        <v>64</v>
      </c>
      <c r="AM59" s="1">
        <v>0.91813262567153664</v>
      </c>
      <c r="AO59" s="3" t="s">
        <v>85</v>
      </c>
      <c r="AQ59" s="3" t="str">
        <f>VLOOKUP(A59,'_REF Skills'!$A$1:$B$400,2,FALSE)</f>
        <v>Act_r2_Fire_Stun Grenade</v>
      </c>
      <c r="AR59" s="3" t="str">
        <f>VLOOKUP(A59,'_REF Skills'!$D$1:$E$400,2,FALSE)</f>
        <v>Ldr_r2_Fire_Bomber_Arkenhold Favor</v>
      </c>
      <c r="BE59"/>
      <c r="BF59" s="12"/>
      <c r="BG59"/>
    </row>
    <row r="60" spans="1:59" ht="16">
      <c r="A60" s="1" t="str">
        <f t="shared" si="7"/>
        <v>r2_Fire_Bomber_e2</v>
      </c>
      <c r="B60" s="3" t="s">
        <v>240</v>
      </c>
      <c r="C60" s="1" t="s">
        <v>158</v>
      </c>
      <c r="D60" s="1" t="s">
        <v>81</v>
      </c>
      <c r="E60" s="5">
        <v>59</v>
      </c>
      <c r="F60" s="1">
        <f t="shared" si="1"/>
        <v>3</v>
      </c>
      <c r="G60" s="1">
        <f>INDEX(Family[BaseRarity],MATCH(Heroes!$C60,Family[Family],0))</f>
        <v>2</v>
      </c>
      <c r="H60" s="1">
        <f>INDEX(Family[MaxRarity],MATCH(Heroes!$C60,Family[Family],0))</f>
        <v>3</v>
      </c>
      <c r="I60" s="1">
        <v>2</v>
      </c>
      <c r="J60" s="1" t="s">
        <v>22</v>
      </c>
      <c r="K60" s="1" t="str">
        <f>CONCATENATE(L60,",",VLOOKUP($AO60,'Hero Types'!$B$10:$D$16,2,FALSE))</f>
        <v>4,12</v>
      </c>
      <c r="L60" s="3">
        <v>4</v>
      </c>
      <c r="M60" s="1" t="str">
        <f t="shared" si="8"/>
        <v>Act_r3_Fire_Fragment Grenade, Ldr_r3_Fire_Bomber_Arkenhold Grace</v>
      </c>
      <c r="N60" s="29">
        <f>ROUND(INDEX(hPower[Base Pow Min],MATCH($F60,hPower[id],0))*INDEX(hType[Atk],MATCH($L60,hType[Id],0))+9*AM60,0)</f>
        <v>175</v>
      </c>
      <c r="O60" s="28">
        <f>INDEX(hPower[Pow Grow per Lv],MATCH($F60,hPower[id],0))*INDEX(hType[Atk],MATCH($L60,hType[Id],0))</f>
        <v>11.666666666666668</v>
      </c>
      <c r="P60" s="29">
        <f>ROUND(INDEX(hPower[Base Pow Min],MATCH($F60,hPower[id],0))*INDEX(hType[Hp],MATCH($L60,hType[Id],0))+15*AM60,0)</f>
        <v>125</v>
      </c>
      <c r="Q60" s="28">
        <f>INDEX(hPower[Pow Grow per Lv],MATCH($F60,hPower[id],0))*INDEX(hType[Hp],MATCH($L60,hType[Id],0))</f>
        <v>7.7777777777777786</v>
      </c>
      <c r="R60" s="29">
        <f>ROUND(INDEX(hPower[Base Pow Min],MATCH($F60,hPower[id],0))*INDEX(hType[Rec],MATCH($L60,hType[Id],0))+3*AM60,0)</f>
        <v>25</v>
      </c>
      <c r="S60" s="28">
        <f>INDEX(hPower[Pow Grow per Lv],MATCH($F60,hPower[id],0))*INDEX(hType[Rec],MATCH($L60,hType[Id],0))</f>
        <v>1.5555555555555554</v>
      </c>
      <c r="T60" s="1">
        <f>INDEX(hPower[Team Cost],MATCH($F60,hPower[id],0))</f>
        <v>6</v>
      </c>
      <c r="U60" s="1">
        <v>0</v>
      </c>
      <c r="V60" s="1" t="str">
        <f t="shared" si="9"/>
        <v>1MM25</v>
      </c>
      <c r="W60" s="3">
        <f>INDEX(hPower[Max Lv Min],MATCH(Heroes!F60,hPower[id],0))</f>
        <v>25</v>
      </c>
      <c r="X60" s="1">
        <f>INDEX(Econ[Sell Base],MATCH(Heroes!$F60,Econ[id],0))</f>
        <v>300</v>
      </c>
      <c r="Y60" s="1">
        <f>INDEX(Econ[Sell Growth],MATCH(Heroes!$F60,Econ[id],0))</f>
        <v>300</v>
      </c>
      <c r="Z60" s="1">
        <f>INDEX(Econ[Feed XP Base],MATCH(Heroes!$F60,Econ[id],0))</f>
        <v>300</v>
      </c>
      <c r="AA60" s="1">
        <f>INDEX(Econ[Feed XP Grow],MATCH(Heroes!$F60,Econ[id],0))</f>
        <v>300</v>
      </c>
      <c r="AB60" s="1">
        <f t="shared" si="10"/>
        <v>450</v>
      </c>
      <c r="AC60" s="1">
        <f t="shared" si="11"/>
        <v>450</v>
      </c>
      <c r="AD60" s="92" t="str">
        <f t="shared" si="12"/>
        <v>35-max-evo</v>
      </c>
      <c r="AE60" s="1" t="s">
        <v>69</v>
      </c>
      <c r="AF60" s="1" t="s">
        <v>1744</v>
      </c>
      <c r="AG60" s="1" t="s">
        <v>7</v>
      </c>
      <c r="AH60" s="1" t="s">
        <v>74</v>
      </c>
      <c r="AK60" s="1" t="s">
        <v>431</v>
      </c>
      <c r="AL60" s="1" t="s">
        <v>65</v>
      </c>
      <c r="AM60" s="1">
        <v>0.90027450730713032</v>
      </c>
      <c r="AO60" s="3" t="s">
        <v>85</v>
      </c>
      <c r="AQ60" s="3" t="str">
        <f>VLOOKUP(A60,'_REF Skills'!$A$1:$B$400,2,FALSE)</f>
        <v>Act_r3_Fire_Fragment Grenade</v>
      </c>
      <c r="AR60" s="3" t="str">
        <f>VLOOKUP(A60,'_REF Skills'!$D$1:$E$400,2,FALSE)</f>
        <v>Ldr_r3_Fire_Bomber_Arkenhold Grace</v>
      </c>
      <c r="BE60"/>
      <c r="BF60" s="12"/>
      <c r="BG60"/>
    </row>
    <row r="61" spans="1:59" ht="16">
      <c r="A61" s="1" t="str">
        <f t="shared" si="7"/>
        <v>r2_Fire_Dancer_e1</v>
      </c>
      <c r="B61" s="3" t="s">
        <v>405</v>
      </c>
      <c r="C61" s="1" t="s">
        <v>159</v>
      </c>
      <c r="D61" s="1" t="s">
        <v>83</v>
      </c>
      <c r="E61" s="5">
        <v>60</v>
      </c>
      <c r="F61" s="1">
        <f t="shared" si="1"/>
        <v>2</v>
      </c>
      <c r="G61" s="1">
        <f>INDEX(Family[BaseRarity],MATCH(Heroes!$C61,Family[Family],0))</f>
        <v>2</v>
      </c>
      <c r="H61" s="1">
        <f>INDEX(Family[MaxRarity],MATCH(Heroes!$C61,Family[Family],0))</f>
        <v>3</v>
      </c>
      <c r="I61" s="1">
        <v>1</v>
      </c>
      <c r="J61" s="1" t="s">
        <v>22</v>
      </c>
      <c r="K61" s="1" t="str">
        <f>CONCATENATE(L61,",",VLOOKUP($AO61,'Hero Types'!$B$10:$D$16,2,FALSE))</f>
        <v>2,10</v>
      </c>
      <c r="L61" s="3">
        <v>2</v>
      </c>
      <c r="M61" s="1" t="str">
        <f t="shared" si="8"/>
        <v>Act_r2_Fire_Flame Dancer, Ldr_r2_Fire_Dancer_Arkenhold Favor</v>
      </c>
      <c r="N61" s="29">
        <f>ROUND(INDEX(hPower[Base Pow Min],MATCH($F61,hPower[id],0))*INDEX(hType[Atk],MATCH($L61,hType[Id],0))+9*AM61,0)</f>
        <v>66</v>
      </c>
      <c r="O61" s="28">
        <f>INDEX(hPower[Pow Grow per Lv],MATCH($F61,hPower[id],0))*INDEX(hType[Atk],MATCH($L61,hType[Id],0))</f>
        <v>7</v>
      </c>
      <c r="P61" s="29">
        <f>ROUND(INDEX(hPower[Base Pow Min],MATCH($F61,hPower[id],0))*INDEX(hType[Hp],MATCH($L61,hType[Id],0))+15*AM61,0)</f>
        <v>110</v>
      </c>
      <c r="Q61" s="28">
        <f>INDEX(hPower[Pow Grow per Lv],MATCH($F61,hPower[id],0))*INDEX(hType[Hp],MATCH($L61,hType[Id],0))</f>
        <v>11.666666666666666</v>
      </c>
      <c r="R61" s="29">
        <f>ROUND(INDEX(hPower[Base Pow Min],MATCH($F61,hPower[id],0))*INDEX(hType[Rec],MATCH($L61,hType[Id],0))+3*AM61,0)</f>
        <v>22</v>
      </c>
      <c r="S61" s="28">
        <f>INDEX(hPower[Pow Grow per Lv],MATCH($F61,hPower[id],0))*INDEX(hType[Rec],MATCH($L61,hType[Id],0))</f>
        <v>2.333333333333333</v>
      </c>
      <c r="T61" s="1">
        <f>INDEX(hPower[Team Cost],MATCH($F61,hPower[id],0))</f>
        <v>4</v>
      </c>
      <c r="U61" s="1">
        <v>0</v>
      </c>
      <c r="V61" s="1" t="str">
        <f t="shared" si="9"/>
        <v>1MM15</v>
      </c>
      <c r="W61" s="3">
        <f>INDEX(hPower[Max Lv Min],MATCH(Heroes!F61,hPower[id],0))</f>
        <v>15</v>
      </c>
      <c r="X61" s="1">
        <f>INDEX(Econ[Sell Base],MATCH(Heroes!$F61,Econ[id],0))</f>
        <v>200</v>
      </c>
      <c r="Y61" s="1">
        <f>INDEX(Econ[Sell Growth],MATCH(Heroes!$F61,Econ[id],0))</f>
        <v>200</v>
      </c>
      <c r="Z61" s="1">
        <f>INDEX(Econ[Feed XP Base],MATCH(Heroes!$F61,Econ[id],0))</f>
        <v>200</v>
      </c>
      <c r="AA61" s="1">
        <f>INDEX(Econ[Feed XP Grow],MATCH(Heroes!$F61,Econ[id],0))</f>
        <v>200</v>
      </c>
      <c r="AB61" s="1">
        <f t="shared" si="10"/>
        <v>300</v>
      </c>
      <c r="AC61" s="1">
        <f t="shared" si="11"/>
        <v>300</v>
      </c>
      <c r="AD61" s="92" t="str">
        <f t="shared" si="12"/>
        <v>25-max-evo</v>
      </c>
      <c r="AE61" s="1" t="s">
        <v>69</v>
      </c>
      <c r="AF61" s="1" t="s">
        <v>1745</v>
      </c>
      <c r="AG61" s="1" t="s">
        <v>7</v>
      </c>
      <c r="AH61" s="1" t="s">
        <v>74</v>
      </c>
      <c r="AK61" s="1" t="s">
        <v>431</v>
      </c>
      <c r="AL61" s="1" t="s">
        <v>64</v>
      </c>
      <c r="AM61" s="1">
        <v>0.64345201319482193</v>
      </c>
      <c r="AO61" s="3" t="s">
        <v>93</v>
      </c>
      <c r="AQ61" s="3" t="str">
        <f>VLOOKUP(A61,'_REF Skills'!$A$1:$B$400,2,FALSE)</f>
        <v>Act_r2_Fire_Flame Dancer</v>
      </c>
      <c r="AR61" s="3" t="str">
        <f>VLOOKUP(A61,'_REF Skills'!$D$1:$E$400,2,FALSE)</f>
        <v>Ldr_r2_Fire_Dancer_Arkenhold Favor</v>
      </c>
      <c r="BE61"/>
      <c r="BF61" s="12"/>
      <c r="BG61"/>
    </row>
    <row r="62" spans="1:59" ht="16">
      <c r="A62" s="1" t="str">
        <f t="shared" si="7"/>
        <v>r2_Fire_Dancer_e2</v>
      </c>
      <c r="B62" s="3" t="s">
        <v>406</v>
      </c>
      <c r="C62" s="1" t="s">
        <v>159</v>
      </c>
      <c r="D62" s="1" t="s">
        <v>83</v>
      </c>
      <c r="E62" s="5">
        <v>61</v>
      </c>
      <c r="F62" s="1">
        <f t="shared" si="1"/>
        <v>3</v>
      </c>
      <c r="G62" s="1">
        <f>INDEX(Family[BaseRarity],MATCH(Heroes!$C62,Family[Family],0))</f>
        <v>2</v>
      </c>
      <c r="H62" s="1">
        <f>INDEX(Family[MaxRarity],MATCH(Heroes!$C62,Family[Family],0))</f>
        <v>3</v>
      </c>
      <c r="I62" s="1">
        <v>2</v>
      </c>
      <c r="J62" s="1" t="s">
        <v>22</v>
      </c>
      <c r="K62" s="1" t="str">
        <f>CONCATENATE(L62,",",VLOOKUP($AO62,'Hero Types'!$B$10:$D$16,2,FALSE))</f>
        <v>2,10</v>
      </c>
      <c r="L62" s="3">
        <v>2</v>
      </c>
      <c r="M62" s="1" t="str">
        <f t="shared" si="8"/>
        <v>Act_r3_Fire_Fire Spinner, Ldr_r3_Fire_Dancer_Arkenhold Grace</v>
      </c>
      <c r="N62" s="29">
        <f>ROUND(INDEX(hPower[Base Pow Min],MATCH($F62,hPower[id],0))*INDEX(hType[Atk],MATCH($L62,hType[Id],0))+9*AM62,0)</f>
        <v>109</v>
      </c>
      <c r="O62" s="28">
        <f>INDEX(hPower[Pow Grow per Lv],MATCH($F62,hPower[id],0))*INDEX(hType[Atk],MATCH($L62,hType[Id],0))</f>
        <v>7</v>
      </c>
      <c r="P62" s="29">
        <f>ROUND(INDEX(hPower[Base Pow Min],MATCH($F62,hPower[id],0))*INDEX(hType[Hp],MATCH($L62,hType[Id],0))+15*AM62,0)</f>
        <v>181</v>
      </c>
      <c r="Q62" s="28">
        <f>INDEX(hPower[Pow Grow per Lv],MATCH($F62,hPower[id],0))*INDEX(hType[Hp],MATCH($L62,hType[Id],0))</f>
        <v>11.666666666666666</v>
      </c>
      <c r="R62" s="29">
        <f>ROUND(INDEX(hPower[Base Pow Min],MATCH($F62,hPower[id],0))*INDEX(hType[Rec],MATCH($L62,hType[Id],0))+3*AM62,0)</f>
        <v>36</v>
      </c>
      <c r="S62" s="28">
        <f>INDEX(hPower[Pow Grow per Lv],MATCH($F62,hPower[id],0))*INDEX(hType[Rec],MATCH($L62,hType[Id],0))</f>
        <v>2.333333333333333</v>
      </c>
      <c r="T62" s="1">
        <f>INDEX(hPower[Team Cost],MATCH($F62,hPower[id],0))</f>
        <v>6</v>
      </c>
      <c r="U62" s="1">
        <v>0</v>
      </c>
      <c r="V62" s="1" t="str">
        <f t="shared" si="9"/>
        <v>1MM25</v>
      </c>
      <c r="W62" s="3">
        <f>INDEX(hPower[Max Lv Min],MATCH(Heroes!F62,hPower[id],0))</f>
        <v>25</v>
      </c>
      <c r="X62" s="1">
        <f>INDEX(Econ[Sell Base],MATCH(Heroes!$F62,Econ[id],0))</f>
        <v>300</v>
      </c>
      <c r="Y62" s="1">
        <f>INDEX(Econ[Sell Growth],MATCH(Heroes!$F62,Econ[id],0))</f>
        <v>300</v>
      </c>
      <c r="Z62" s="1">
        <f>INDEX(Econ[Feed XP Base],MATCH(Heroes!$F62,Econ[id],0))</f>
        <v>300</v>
      </c>
      <c r="AA62" s="1">
        <f>INDEX(Econ[Feed XP Grow],MATCH(Heroes!$F62,Econ[id],0))</f>
        <v>300</v>
      </c>
      <c r="AB62" s="1">
        <f t="shared" si="10"/>
        <v>450</v>
      </c>
      <c r="AC62" s="1">
        <f t="shared" si="11"/>
        <v>450</v>
      </c>
      <c r="AD62" s="92" t="str">
        <f t="shared" si="12"/>
        <v>35-max-evo</v>
      </c>
      <c r="AE62" s="1" t="s">
        <v>69</v>
      </c>
      <c r="AF62" s="1" t="s">
        <v>1746</v>
      </c>
      <c r="AG62" s="1" t="s">
        <v>7</v>
      </c>
      <c r="AH62" s="1" t="s">
        <v>74</v>
      </c>
      <c r="AK62" s="1" t="s">
        <v>431</v>
      </c>
      <c r="AL62" s="1" t="s">
        <v>65</v>
      </c>
      <c r="AM62" s="1">
        <v>0.95724769846790236</v>
      </c>
      <c r="AO62" s="3" t="s">
        <v>93</v>
      </c>
      <c r="AQ62" s="3" t="str">
        <f>VLOOKUP(A62,'_REF Skills'!$A$1:$B$400,2,FALSE)</f>
        <v>Act_r3_Fire_Fire Spinner</v>
      </c>
      <c r="AR62" s="3" t="str">
        <f>VLOOKUP(A62,'_REF Skills'!$D$1:$E$400,2,FALSE)</f>
        <v>Ldr_r3_Fire_Dancer_Arkenhold Grace</v>
      </c>
      <c r="BE62"/>
      <c r="BF62" s="12"/>
      <c r="BG62"/>
    </row>
    <row r="63" spans="1:59" ht="16">
      <c r="A63" s="1" t="str">
        <f t="shared" si="7"/>
        <v>r1_Fire_Specterling_e1</v>
      </c>
      <c r="B63" s="3" t="s">
        <v>761</v>
      </c>
      <c r="C63" s="1" t="s">
        <v>161</v>
      </c>
      <c r="D63" s="1" t="s">
        <v>760</v>
      </c>
      <c r="E63" s="5">
        <v>121</v>
      </c>
      <c r="F63" s="1">
        <f t="shared" si="1"/>
        <v>1</v>
      </c>
      <c r="G63" s="1">
        <f>INDEX(Family[BaseRarity],MATCH(Heroes!$C63,Family[Family],0))</f>
        <v>1</v>
      </c>
      <c r="H63" s="1">
        <f>INDEX(Family[MaxRarity],MATCH(Heroes!$C63,Family[Family],0))</f>
        <v>3</v>
      </c>
      <c r="I63" s="1">
        <v>1</v>
      </c>
      <c r="J63" s="1" t="s">
        <v>22</v>
      </c>
      <c r="K63" s="1" t="str">
        <f>CONCATENATE(L63,",",VLOOKUP($AO63,'Hero Types'!$B$10:$D$16,2,FALSE))</f>
        <v>7,14</v>
      </c>
      <c r="L63" s="3">
        <v>7</v>
      </c>
      <c r="M63" s="1" t="str">
        <f t="shared" si="8"/>
        <v>Act_r1_Fire_Molten Weapons, Ldr_r1_Fire_Specterling_Arkenhold Thanks</v>
      </c>
      <c r="N63" s="29">
        <f>ROUND(INDEX(hPower[Base Pow Min],MATCH($F63,hPower[id],0))*INDEX(hType[Atk],MATCH($L63,hType[Id],0))+9*AM63,0)</f>
        <v>20</v>
      </c>
      <c r="O63" s="28">
        <f>INDEX(hPower[Pow Grow per Lv],MATCH($F63,hPower[id],0))*INDEX(hType[Atk],MATCH($L63,hType[Id],0))</f>
        <v>4.6666666666666661</v>
      </c>
      <c r="P63" s="29">
        <f>ROUND(INDEX(hPower[Base Pow Min],MATCH($F63,hPower[id],0))*INDEX(hType[Hp],MATCH($L63,hType[Id],0))+15*AM63,0)</f>
        <v>84</v>
      </c>
      <c r="Q63" s="28">
        <f>INDEX(hPower[Pow Grow per Lv],MATCH($F63,hPower[id],0))*INDEX(hType[Hp],MATCH($L63,hType[Id],0))</f>
        <v>19.444444444444443</v>
      </c>
      <c r="R63" s="29">
        <f>ROUND(INDEX(hPower[Base Pow Min],MATCH($F63,hPower[id],0))*INDEX(hType[Rec],MATCH($L63,hType[Id],0))+3*AM63,0)</f>
        <v>7</v>
      </c>
      <c r="S63" s="28">
        <f>INDEX(hPower[Pow Grow per Lv],MATCH($F63,hPower[id],0))*INDEX(hType[Rec],MATCH($L63,hType[Id],0))</f>
        <v>1.5555555555555554</v>
      </c>
      <c r="T63" s="1">
        <f>INDEX(hPower[Team Cost],MATCH($F63,hPower[id],0))</f>
        <v>2</v>
      </c>
      <c r="U63" s="1">
        <v>0</v>
      </c>
      <c r="V63" s="1" t="str">
        <f t="shared" si="9"/>
        <v>1MM10</v>
      </c>
      <c r="W63" s="3">
        <f>INDEX(hPower[Max Lv Min],MATCH(Heroes!F63,hPower[id],0))</f>
        <v>10</v>
      </c>
      <c r="X63" s="1">
        <f>INDEX(Econ[Sell Base],MATCH(Heroes!$F63,Econ[id],0))</f>
        <v>100</v>
      </c>
      <c r="Y63" s="1">
        <f>INDEX(Econ[Sell Growth],MATCH(Heroes!$F63,Econ[id],0))</f>
        <v>100</v>
      </c>
      <c r="Z63" s="1">
        <f>INDEX(Econ[Feed XP Base],MATCH(Heroes!$F63,Econ[id],0))</f>
        <v>100</v>
      </c>
      <c r="AA63" s="1">
        <f>INDEX(Econ[Feed XP Grow],MATCH(Heroes!$F63,Econ[id],0))</f>
        <v>100</v>
      </c>
      <c r="AB63" s="1">
        <f t="shared" si="10"/>
        <v>150</v>
      </c>
      <c r="AC63" s="1">
        <f t="shared" si="11"/>
        <v>150</v>
      </c>
      <c r="AD63" s="92" t="str">
        <f t="shared" si="12"/>
        <v>15-max-evo</v>
      </c>
      <c r="AE63" s="1" t="s">
        <v>69</v>
      </c>
      <c r="AF63" s="1" t="s">
        <v>1747</v>
      </c>
      <c r="AG63" s="1" t="s">
        <v>7</v>
      </c>
      <c r="AH63" s="1" t="s">
        <v>74</v>
      </c>
      <c r="AK63" s="1" t="s">
        <v>431</v>
      </c>
      <c r="AL63" s="1" t="s">
        <v>57</v>
      </c>
      <c r="AM63" s="1">
        <v>1.7012387693167152E-2</v>
      </c>
      <c r="AO63" s="3" t="s">
        <v>820</v>
      </c>
      <c r="AQ63" s="3" t="str">
        <f>VLOOKUP(A63,'_REF Skills'!$A$1:$B$400,2,FALSE)</f>
        <v>Act_r1_Fire_Molten Weapons</v>
      </c>
      <c r="AR63" s="3" t="str">
        <f>VLOOKUP(A63,'_REF Skills'!$D$1:$E$400,2,FALSE)</f>
        <v>Ldr_r1_Fire_Specterling_Arkenhold Thanks</v>
      </c>
      <c r="BE63"/>
      <c r="BF63" s="12"/>
      <c r="BG63"/>
    </row>
    <row r="64" spans="1:59" ht="16">
      <c r="A64" s="1" t="str">
        <f t="shared" si="7"/>
        <v>r2_Fire_Specter_e1</v>
      </c>
      <c r="B64" s="3" t="s">
        <v>407</v>
      </c>
      <c r="C64" s="1" t="s">
        <v>165</v>
      </c>
      <c r="D64" s="1" t="s">
        <v>90</v>
      </c>
      <c r="E64" s="5">
        <v>62</v>
      </c>
      <c r="F64" s="1">
        <f t="shared" si="1"/>
        <v>2</v>
      </c>
      <c r="G64" s="1">
        <f>INDEX(Family[BaseRarity],MATCH(Heroes!$C64,Family[Family],0))</f>
        <v>2</v>
      </c>
      <c r="H64" s="1">
        <f>INDEX(Family[MaxRarity],MATCH(Heroes!$C64,Family[Family],0))</f>
        <v>3</v>
      </c>
      <c r="I64" s="1">
        <v>1</v>
      </c>
      <c r="J64" s="1" t="s">
        <v>22</v>
      </c>
      <c r="K64" s="1" t="str">
        <f>CONCATENATE(L64,",",VLOOKUP($AO64,'Hero Types'!$B$10:$D$16,2,FALSE))</f>
        <v>7,14</v>
      </c>
      <c r="L64" s="3">
        <v>7</v>
      </c>
      <c r="M64" s="1" t="str">
        <f t="shared" si="8"/>
        <v>Act_r2_Fire_Flaming Weapons, Ldr_r2_Fire_Specter_Arkenhold Favor</v>
      </c>
      <c r="N64" s="29">
        <f>ROUND(INDEX(hPower[Base Pow Min],MATCH($F64,hPower[id],0))*INDEX(hType[Atk],MATCH($L64,hType[Id],0))+9*AM64,0)</f>
        <v>40</v>
      </c>
      <c r="O64" s="28">
        <f>INDEX(hPower[Pow Grow per Lv],MATCH($F64,hPower[id],0))*INDEX(hType[Atk],MATCH($L64,hType[Id],0))</f>
        <v>4.6666666666666661</v>
      </c>
      <c r="P64" s="29">
        <f>ROUND(INDEX(hPower[Base Pow Min],MATCH($F64,hPower[id],0))*INDEX(hType[Hp],MATCH($L64,hType[Id],0))+15*AM64,0)</f>
        <v>167</v>
      </c>
      <c r="Q64" s="28">
        <f>INDEX(hPower[Pow Grow per Lv],MATCH($F64,hPower[id],0))*INDEX(hType[Hp],MATCH($L64,hType[Id],0))</f>
        <v>19.444444444444443</v>
      </c>
      <c r="R64" s="29">
        <f>ROUND(INDEX(hPower[Base Pow Min],MATCH($F64,hPower[id],0))*INDEX(hType[Rec],MATCH($L64,hType[Id],0))+3*AM64,0)</f>
        <v>13</v>
      </c>
      <c r="S64" s="28">
        <f>INDEX(hPower[Pow Grow per Lv],MATCH($F64,hPower[id],0))*INDEX(hType[Rec],MATCH($L64,hType[Id],0))</f>
        <v>1.5555555555555554</v>
      </c>
      <c r="T64" s="1">
        <f>INDEX(hPower[Team Cost],MATCH($F64,hPower[id],0))</f>
        <v>4</v>
      </c>
      <c r="U64" s="1">
        <v>0</v>
      </c>
      <c r="V64" s="1" t="str">
        <f t="shared" si="9"/>
        <v>1MM15</v>
      </c>
      <c r="W64" s="3">
        <f>INDEX(hPower[Max Lv Min],MATCH(Heroes!F64,hPower[id],0))</f>
        <v>15</v>
      </c>
      <c r="X64" s="1">
        <f>INDEX(Econ[Sell Base],MATCH(Heroes!$F64,Econ[id],0))</f>
        <v>200</v>
      </c>
      <c r="Y64" s="1">
        <f>INDEX(Econ[Sell Growth],MATCH(Heroes!$F64,Econ[id],0))</f>
        <v>200</v>
      </c>
      <c r="Z64" s="1">
        <f>INDEX(Econ[Feed XP Base],MATCH(Heroes!$F64,Econ[id],0))</f>
        <v>200</v>
      </c>
      <c r="AA64" s="1">
        <f>INDEX(Econ[Feed XP Grow],MATCH(Heroes!$F64,Econ[id],0))</f>
        <v>200</v>
      </c>
      <c r="AB64" s="1">
        <f t="shared" si="10"/>
        <v>300</v>
      </c>
      <c r="AC64" s="1">
        <f t="shared" si="11"/>
        <v>300</v>
      </c>
      <c r="AD64" s="92" t="str">
        <f t="shared" si="12"/>
        <v>25-max-evo</v>
      </c>
      <c r="AE64" s="1" t="s">
        <v>69</v>
      </c>
      <c r="AF64" s="1" t="s">
        <v>1748</v>
      </c>
      <c r="AG64" s="1" t="s">
        <v>7</v>
      </c>
      <c r="AH64" s="1" t="s">
        <v>74</v>
      </c>
      <c r="AK64" s="1" t="s">
        <v>431</v>
      </c>
      <c r="AL64" s="1" t="s">
        <v>64</v>
      </c>
      <c r="AM64" s="1">
        <v>1.7012387693167152E-2</v>
      </c>
      <c r="AO64" s="3" t="s">
        <v>820</v>
      </c>
      <c r="AQ64" s="3" t="str">
        <f>VLOOKUP(A64,'_REF Skills'!$A$1:$B$400,2,FALSE)</f>
        <v>Act_r2_Fire_Flaming Weapons</v>
      </c>
      <c r="AR64" s="3" t="str">
        <f>VLOOKUP(A64,'_REF Skills'!$D$1:$E$400,2,FALSE)</f>
        <v>Ldr_r2_Fire_Specter_Arkenhold Favor</v>
      </c>
      <c r="BE64"/>
      <c r="BF64" s="12"/>
      <c r="BG64"/>
    </row>
    <row r="65" spans="1:59" ht="16">
      <c r="A65" s="1" t="str">
        <f t="shared" si="7"/>
        <v>r2_Fire_Specter_e2</v>
      </c>
      <c r="B65" s="3" t="s">
        <v>408</v>
      </c>
      <c r="C65" s="1" t="s">
        <v>165</v>
      </c>
      <c r="D65" s="1" t="s">
        <v>90</v>
      </c>
      <c r="E65" s="5">
        <v>63</v>
      </c>
      <c r="F65" s="1">
        <f t="shared" si="1"/>
        <v>3</v>
      </c>
      <c r="G65" s="1">
        <f>INDEX(Family[BaseRarity],MATCH(Heroes!$C65,Family[Family],0))</f>
        <v>2</v>
      </c>
      <c r="H65" s="1">
        <f>INDEX(Family[MaxRarity],MATCH(Heroes!$C65,Family[Family],0))</f>
        <v>3</v>
      </c>
      <c r="I65" s="1">
        <v>2</v>
      </c>
      <c r="J65" s="1" t="s">
        <v>22</v>
      </c>
      <c r="K65" s="1" t="str">
        <f>CONCATENATE(L65,",",VLOOKUP($AO65,'Hero Types'!$B$10:$D$16,2,FALSE))</f>
        <v>7,14</v>
      </c>
      <c r="L65" s="3">
        <v>7</v>
      </c>
      <c r="M65" s="1" t="str">
        <f t="shared" si="8"/>
        <v>Act_r3_Fire_Blazing Weapons, Ldr_r3_Fire_Specter_Arkenhold Grace</v>
      </c>
      <c r="N65" s="29">
        <f>ROUND(INDEX(hPower[Base Pow Min],MATCH($F65,hPower[id],0))*INDEX(hType[Atk],MATCH($L65,hType[Id],0))+9*AM65,0)</f>
        <v>70</v>
      </c>
      <c r="O65" s="28">
        <f>INDEX(hPower[Pow Grow per Lv],MATCH($F65,hPower[id],0))*INDEX(hType[Atk],MATCH($L65,hType[Id],0))</f>
        <v>4.6666666666666661</v>
      </c>
      <c r="P65" s="29">
        <f>ROUND(INDEX(hPower[Base Pow Min],MATCH($F65,hPower[id],0))*INDEX(hType[Hp],MATCH($L65,hType[Id],0))+15*AM65,0)</f>
        <v>283</v>
      </c>
      <c r="Q65" s="28">
        <f>INDEX(hPower[Pow Grow per Lv],MATCH($F65,hPower[id],0))*INDEX(hType[Hp],MATCH($L65,hType[Id],0))</f>
        <v>19.444444444444443</v>
      </c>
      <c r="R65" s="29">
        <f>ROUND(INDEX(hPower[Base Pow Min],MATCH($F65,hPower[id],0))*INDEX(hType[Rec],MATCH($L65,hType[Id],0))+3*AM65,0)</f>
        <v>23</v>
      </c>
      <c r="S65" s="28">
        <f>INDEX(hPower[Pow Grow per Lv],MATCH($F65,hPower[id],0))*INDEX(hType[Rec],MATCH($L65,hType[Id],0))</f>
        <v>1.5555555555555554</v>
      </c>
      <c r="T65" s="1">
        <f>INDEX(hPower[Team Cost],MATCH($F65,hPower[id],0))</f>
        <v>6</v>
      </c>
      <c r="U65" s="1">
        <v>0</v>
      </c>
      <c r="V65" s="1" t="str">
        <f t="shared" si="9"/>
        <v>1MM25</v>
      </c>
      <c r="W65" s="3">
        <f>INDEX(hPower[Max Lv Min],MATCH(Heroes!F65,hPower[id],0))</f>
        <v>25</v>
      </c>
      <c r="X65" s="1">
        <f>INDEX(Econ[Sell Base],MATCH(Heroes!$F65,Econ[id],0))</f>
        <v>300</v>
      </c>
      <c r="Y65" s="1">
        <f>INDEX(Econ[Sell Growth],MATCH(Heroes!$F65,Econ[id],0))</f>
        <v>300</v>
      </c>
      <c r="Z65" s="1">
        <f>INDEX(Econ[Feed XP Base],MATCH(Heroes!$F65,Econ[id],0))</f>
        <v>300</v>
      </c>
      <c r="AA65" s="1">
        <f>INDEX(Econ[Feed XP Grow],MATCH(Heroes!$F65,Econ[id],0))</f>
        <v>300</v>
      </c>
      <c r="AB65" s="1">
        <f t="shared" si="10"/>
        <v>450</v>
      </c>
      <c r="AC65" s="1">
        <f t="shared" si="11"/>
        <v>450</v>
      </c>
      <c r="AD65" s="92" t="str">
        <f t="shared" si="12"/>
        <v>35-max-evo</v>
      </c>
      <c r="AE65" s="1" t="s">
        <v>69</v>
      </c>
      <c r="AF65" s="1" t="s">
        <v>1749</v>
      </c>
      <c r="AG65" s="1" t="s">
        <v>7</v>
      </c>
      <c r="AH65" s="1" t="s">
        <v>74</v>
      </c>
      <c r="AK65" s="1" t="s">
        <v>431</v>
      </c>
      <c r="AL65" s="1" t="s">
        <v>65</v>
      </c>
      <c r="AM65" s="1">
        <v>0.36489783896680017</v>
      </c>
      <c r="AO65" s="3" t="s">
        <v>820</v>
      </c>
      <c r="AQ65" s="3" t="str">
        <f>VLOOKUP(A65,'_REF Skills'!$A$1:$B$400,2,FALSE)</f>
        <v>Act_r3_Fire_Blazing Weapons</v>
      </c>
      <c r="AR65" s="3" t="str">
        <f>VLOOKUP(A65,'_REF Skills'!$D$1:$E$400,2,FALSE)</f>
        <v>Ldr_r3_Fire_Specter_Arkenhold Grace</v>
      </c>
      <c r="BE65"/>
      <c r="BF65" s="12"/>
      <c r="BG65"/>
    </row>
    <row r="66" spans="1:59" ht="16">
      <c r="A66" s="1" t="str">
        <f t="shared" ref="A66:A97" si="13">CONCATENATE("r", G66, "_", J66, "_", D66, "_e", I66)</f>
        <v>r2_Light_Archaeologist_e1</v>
      </c>
      <c r="B66" s="3" t="s">
        <v>765</v>
      </c>
      <c r="C66" s="1" t="s">
        <v>158</v>
      </c>
      <c r="D66" s="1" t="s">
        <v>112</v>
      </c>
      <c r="E66" s="5">
        <v>64</v>
      </c>
      <c r="F66" s="1">
        <f t="shared" ref="F66:F129" si="14">G66+I66-1</f>
        <v>2</v>
      </c>
      <c r="G66" s="1">
        <f>INDEX(Family[BaseRarity],MATCH(Heroes!$C66,Family[Family],0))</f>
        <v>2</v>
      </c>
      <c r="H66" s="1">
        <f>INDEX(Family[MaxRarity],MATCH(Heroes!$C66,Family[Family],0))</f>
        <v>3</v>
      </c>
      <c r="I66" s="1">
        <v>1</v>
      </c>
      <c r="J66" s="1" t="s">
        <v>25</v>
      </c>
      <c r="K66" s="1" t="str">
        <f>CONCATENATE(L66,",",VLOOKUP($AO66,'Hero Types'!$B$10:$D$16,2,FALSE))</f>
        <v>4,13</v>
      </c>
      <c r="L66" s="3">
        <v>4</v>
      </c>
      <c r="M66" s="1" t="str">
        <f t="shared" ref="M66:M97" si="15">CONCATENATE(AQ66,", ",AR66)</f>
        <v>Act_r2_Light_Hidden Strike, Ldr_r2_Light_Archaeologist_Derendel's Favor</v>
      </c>
      <c r="N66" s="29">
        <f>ROUND(INDEX(hPower[Base Pow Min],MATCH($F66,hPower[id],0))*INDEX(hType[Atk],MATCH($L66,hType[Id],0))+9*AM66,0)</f>
        <v>105</v>
      </c>
      <c r="O66" s="28">
        <f>INDEX(hPower[Pow Grow per Lv],MATCH($F66,hPower[id],0))*INDEX(hType[Atk],MATCH($L66,hType[Id],0))</f>
        <v>11.666666666666668</v>
      </c>
      <c r="P66" s="29">
        <f>ROUND(INDEX(hPower[Base Pow Min],MATCH($F66,hPower[id],0))*INDEX(hType[Hp],MATCH($L66,hType[Id],0))+15*AM66,0)</f>
        <v>75</v>
      </c>
      <c r="Q66" s="28">
        <f>INDEX(hPower[Pow Grow per Lv],MATCH($F66,hPower[id],0))*INDEX(hType[Hp],MATCH($L66,hType[Id],0))</f>
        <v>7.7777777777777786</v>
      </c>
      <c r="R66" s="29">
        <f>ROUND(INDEX(hPower[Base Pow Min],MATCH($F66,hPower[id],0))*INDEX(hType[Rec],MATCH($L66,hType[Id],0))+3*AM66,0)</f>
        <v>15</v>
      </c>
      <c r="S66" s="28">
        <f>INDEX(hPower[Pow Grow per Lv],MATCH($F66,hPower[id],0))*INDEX(hType[Rec],MATCH($L66,hType[Id],0))</f>
        <v>1.5555555555555554</v>
      </c>
      <c r="T66" s="1">
        <f>INDEX(hPower[Team Cost],MATCH($F66,hPower[id],0))</f>
        <v>4</v>
      </c>
      <c r="U66" s="1">
        <v>0</v>
      </c>
      <c r="V66" s="1" t="str">
        <f t="shared" ref="V66:V97" si="16">AK66&amp;W66</f>
        <v>1MM15</v>
      </c>
      <c r="W66" s="3">
        <f>INDEX(hPower[Max Lv Min],MATCH(Heroes!F66,hPower[id],0))</f>
        <v>15</v>
      </c>
      <c r="X66" s="1">
        <f>INDEX(Econ[Sell Base],MATCH(Heroes!$F66,Econ[id],0))</f>
        <v>200</v>
      </c>
      <c r="Y66" s="1">
        <f>INDEX(Econ[Sell Growth],MATCH(Heroes!$F66,Econ[id],0))</f>
        <v>200</v>
      </c>
      <c r="Z66" s="1">
        <f>INDEX(Econ[Feed XP Base],MATCH(Heroes!$F66,Econ[id],0))</f>
        <v>200</v>
      </c>
      <c r="AA66" s="1">
        <f>INDEX(Econ[Feed XP Grow],MATCH(Heroes!$F66,Econ[id],0))</f>
        <v>200</v>
      </c>
      <c r="AB66" s="1">
        <f t="shared" ref="AB66:AB97" si="17">ROUND(Z66*1.5,0)</f>
        <v>300</v>
      </c>
      <c r="AC66" s="1">
        <f t="shared" ref="AC66:AC97" si="18">ROUND(AA66*1.5,0)</f>
        <v>300</v>
      </c>
      <c r="AD66" s="92" t="str">
        <f t="shared" ref="AD66:AD97" si="19">VLOOKUP(W66,$AU$4:$AV$9,2)</f>
        <v>25-max-evo</v>
      </c>
      <c r="AE66" s="1" t="s">
        <v>69</v>
      </c>
      <c r="AF66" s="1" t="s">
        <v>1750</v>
      </c>
      <c r="AG66" s="1" t="s">
        <v>7</v>
      </c>
      <c r="AH66" s="1" t="s">
        <v>74</v>
      </c>
      <c r="AK66" s="1" t="s">
        <v>431</v>
      </c>
      <c r="AL66" s="1" t="s">
        <v>64</v>
      </c>
      <c r="AM66" s="1">
        <v>0.57393643661738003</v>
      </c>
      <c r="AO66" s="3" t="s">
        <v>111</v>
      </c>
      <c r="AQ66" s="3" t="str">
        <f>VLOOKUP(A66,'_REF Skills'!$A$1:$B$400,2,FALSE)</f>
        <v>Act_r2_Light_Hidden Strike</v>
      </c>
      <c r="AR66" s="3" t="str">
        <f>VLOOKUP(A66,'_REF Skills'!$D$1:$E$400,2,FALSE)</f>
        <v>Ldr_r2_Light_Archaeologist_Derendel's Favor</v>
      </c>
      <c r="BE66"/>
      <c r="BF66" s="12"/>
      <c r="BG66"/>
    </row>
    <row r="67" spans="1:59" ht="16">
      <c r="A67" s="1" t="str">
        <f t="shared" si="13"/>
        <v>r2_Light_Archaeologist_e2</v>
      </c>
      <c r="B67" s="3" t="s">
        <v>766</v>
      </c>
      <c r="C67" s="1" t="s">
        <v>158</v>
      </c>
      <c r="D67" s="1" t="s">
        <v>112</v>
      </c>
      <c r="E67" s="5">
        <v>65</v>
      </c>
      <c r="F67" s="1">
        <f t="shared" si="14"/>
        <v>3</v>
      </c>
      <c r="G67" s="1">
        <f>INDEX(Family[BaseRarity],MATCH(Heroes!$C67,Family[Family],0))</f>
        <v>2</v>
      </c>
      <c r="H67" s="1">
        <f>INDEX(Family[MaxRarity],MATCH(Heroes!$C67,Family[Family],0))</f>
        <v>3</v>
      </c>
      <c r="I67" s="1">
        <v>2</v>
      </c>
      <c r="J67" s="1" t="s">
        <v>25</v>
      </c>
      <c r="K67" s="1" t="str">
        <f>CONCATENATE(L67,",",VLOOKUP($AO67,'Hero Types'!$B$10:$D$16,2,FALSE))</f>
        <v>4,13</v>
      </c>
      <c r="L67" s="3">
        <v>4</v>
      </c>
      <c r="M67" s="1" t="str">
        <f t="shared" si="15"/>
        <v>Act_r3_Light_Backstab, Ldr_r3_Light_Archaeologist_Derendel's Grace</v>
      </c>
      <c r="N67" s="29">
        <f>ROUND(INDEX(hPower[Base Pow Min],MATCH($F67,hPower[id],0))*INDEX(hType[Atk],MATCH($L67,hType[Id],0))+9*AM67,0)</f>
        <v>173</v>
      </c>
      <c r="O67" s="28">
        <f>INDEX(hPower[Pow Grow per Lv],MATCH($F67,hPower[id],0))*INDEX(hType[Atk],MATCH($L67,hType[Id],0))</f>
        <v>11.666666666666668</v>
      </c>
      <c r="P67" s="29">
        <f>ROUND(INDEX(hPower[Base Pow Min],MATCH($F67,hPower[id],0))*INDEX(hType[Hp],MATCH($L67,hType[Id],0))+15*AM67,0)</f>
        <v>122</v>
      </c>
      <c r="Q67" s="28">
        <f>INDEX(hPower[Pow Grow per Lv],MATCH($F67,hPower[id],0))*INDEX(hType[Hp],MATCH($L67,hType[Id],0))</f>
        <v>7.7777777777777786</v>
      </c>
      <c r="R67" s="29">
        <f>ROUND(INDEX(hPower[Base Pow Min],MATCH($F67,hPower[id],0))*INDEX(hType[Rec],MATCH($L67,hType[Id],0))+3*AM67,0)</f>
        <v>24</v>
      </c>
      <c r="S67" s="28">
        <f>INDEX(hPower[Pow Grow per Lv],MATCH($F67,hPower[id],0))*INDEX(hType[Rec],MATCH($L67,hType[Id],0))</f>
        <v>1.5555555555555554</v>
      </c>
      <c r="T67" s="1">
        <f>INDEX(hPower[Team Cost],MATCH($F67,hPower[id],0))</f>
        <v>6</v>
      </c>
      <c r="U67" s="1">
        <v>0</v>
      </c>
      <c r="V67" s="1" t="str">
        <f t="shared" si="16"/>
        <v>1MM25</v>
      </c>
      <c r="W67" s="3">
        <f>INDEX(hPower[Max Lv Min],MATCH(Heroes!F67,hPower[id],0))</f>
        <v>25</v>
      </c>
      <c r="X67" s="1">
        <f>INDEX(Econ[Sell Base],MATCH(Heroes!$F67,Econ[id],0))</f>
        <v>300</v>
      </c>
      <c r="Y67" s="1">
        <f>INDEX(Econ[Sell Growth],MATCH(Heroes!$F67,Econ[id],0))</f>
        <v>300</v>
      </c>
      <c r="Z67" s="1">
        <f>INDEX(Econ[Feed XP Base],MATCH(Heroes!$F67,Econ[id],0))</f>
        <v>300</v>
      </c>
      <c r="AA67" s="1">
        <f>INDEX(Econ[Feed XP Grow],MATCH(Heroes!$F67,Econ[id],0))</f>
        <v>300</v>
      </c>
      <c r="AB67" s="1">
        <f t="shared" si="17"/>
        <v>450</v>
      </c>
      <c r="AC67" s="1">
        <f t="shared" si="18"/>
        <v>450</v>
      </c>
      <c r="AD67" s="92" t="str">
        <f t="shared" si="19"/>
        <v>35-max-evo</v>
      </c>
      <c r="AE67" s="1" t="s">
        <v>69</v>
      </c>
      <c r="AF67" s="1" t="s">
        <v>1751</v>
      </c>
      <c r="AG67" s="1" t="s">
        <v>7</v>
      </c>
      <c r="AH67" s="1" t="s">
        <v>74</v>
      </c>
      <c r="AK67" s="1" t="s">
        <v>431</v>
      </c>
      <c r="AL67" s="1" t="s">
        <v>65</v>
      </c>
      <c r="AM67" s="1">
        <v>0.74358816416449014</v>
      </c>
      <c r="AO67" s="3" t="s">
        <v>111</v>
      </c>
      <c r="AQ67" s="3" t="str">
        <f>VLOOKUP(A67,'_REF Skills'!$A$1:$B$400,2,FALSE)</f>
        <v>Act_r3_Light_Backstab</v>
      </c>
      <c r="AR67" s="3" t="str">
        <f>VLOOKUP(A67,'_REF Skills'!$D$1:$E$400,2,FALSE)</f>
        <v>Ldr_r3_Light_Archaeologist_Derendel's Grace</v>
      </c>
      <c r="BE67"/>
      <c r="BF67" s="12"/>
      <c r="BG67"/>
    </row>
    <row r="68" spans="1:59" ht="16">
      <c r="A68" s="1" t="str">
        <f t="shared" si="13"/>
        <v>r2_Water_Brawler_e1</v>
      </c>
      <c r="B68" s="3" t="s">
        <v>409</v>
      </c>
      <c r="C68" s="1" t="s">
        <v>158</v>
      </c>
      <c r="D68" s="1" t="s">
        <v>96</v>
      </c>
      <c r="E68" s="5">
        <v>66</v>
      </c>
      <c r="F68" s="1">
        <f t="shared" si="14"/>
        <v>2</v>
      </c>
      <c r="G68" s="1">
        <f>INDEX(Family[BaseRarity],MATCH(Heroes!$C68,Family[Family],0))</f>
        <v>2</v>
      </c>
      <c r="H68" s="1">
        <f>INDEX(Family[MaxRarity],MATCH(Heroes!$C68,Family[Family],0))</f>
        <v>3</v>
      </c>
      <c r="I68" s="1">
        <v>1</v>
      </c>
      <c r="J68" s="1" t="s">
        <v>24</v>
      </c>
      <c r="K68" s="1" t="str">
        <f>CONCATENATE(L68,",",VLOOKUP($AO68,'Hero Types'!$B$10:$D$16,2,FALSE))</f>
        <v>4,12</v>
      </c>
      <c r="L68" s="3">
        <v>4</v>
      </c>
      <c r="M68" s="1" t="str">
        <f t="shared" si="15"/>
        <v>Act_r2_Water_Staggering Punch, Ldr_r2_Water_Brawler_Sherith's Favor</v>
      </c>
      <c r="N68" s="29">
        <f>ROUND(INDEX(hPower[Base Pow Min],MATCH($F68,hPower[id],0))*INDEX(hType[Atk],MATCH($L68,hType[Id],0))+9*AM68,0)</f>
        <v>101</v>
      </c>
      <c r="O68" s="28">
        <f>INDEX(hPower[Pow Grow per Lv],MATCH($F68,hPower[id],0))*INDEX(hType[Atk],MATCH($L68,hType[Id],0))</f>
        <v>11.666666666666668</v>
      </c>
      <c r="P68" s="29">
        <f>ROUND(INDEX(hPower[Base Pow Min],MATCH($F68,hPower[id],0))*INDEX(hType[Hp],MATCH($L68,hType[Id],0))+15*AM68,0)</f>
        <v>69</v>
      </c>
      <c r="Q68" s="28">
        <f>INDEX(hPower[Pow Grow per Lv],MATCH($F68,hPower[id],0))*INDEX(hType[Hp],MATCH($L68,hType[Id],0))</f>
        <v>7.7777777777777786</v>
      </c>
      <c r="R68" s="29">
        <f>ROUND(INDEX(hPower[Base Pow Min],MATCH($F68,hPower[id],0))*INDEX(hType[Rec],MATCH($L68,hType[Id],0))+3*AM68,0)</f>
        <v>14</v>
      </c>
      <c r="S68" s="28">
        <f>INDEX(hPower[Pow Grow per Lv],MATCH($F68,hPower[id],0))*INDEX(hType[Rec],MATCH($L68,hType[Id],0))</f>
        <v>1.5555555555555554</v>
      </c>
      <c r="T68" s="1">
        <f>INDEX(hPower[Team Cost],MATCH($F68,hPower[id],0))</f>
        <v>4</v>
      </c>
      <c r="U68" s="1">
        <v>0</v>
      </c>
      <c r="V68" s="1" t="str">
        <f t="shared" si="16"/>
        <v>1MM15</v>
      </c>
      <c r="W68" s="3">
        <f>INDEX(hPower[Max Lv Min],MATCH(Heroes!F68,hPower[id],0))</f>
        <v>15</v>
      </c>
      <c r="X68" s="1">
        <f>INDEX(Econ[Sell Base],MATCH(Heroes!$F68,Econ[id],0))</f>
        <v>200</v>
      </c>
      <c r="Y68" s="1">
        <f>INDEX(Econ[Sell Growth],MATCH(Heroes!$F68,Econ[id],0))</f>
        <v>200</v>
      </c>
      <c r="Z68" s="1">
        <f>INDEX(Econ[Feed XP Base],MATCH(Heroes!$F68,Econ[id],0))</f>
        <v>200</v>
      </c>
      <c r="AA68" s="1">
        <f>INDEX(Econ[Feed XP Grow],MATCH(Heroes!$F68,Econ[id],0))</f>
        <v>200</v>
      </c>
      <c r="AB68" s="1">
        <f t="shared" si="17"/>
        <v>300</v>
      </c>
      <c r="AC68" s="1">
        <f t="shared" si="18"/>
        <v>300</v>
      </c>
      <c r="AD68" s="92" t="str">
        <f t="shared" si="19"/>
        <v>25-max-evo</v>
      </c>
      <c r="AE68" s="1" t="s">
        <v>69</v>
      </c>
      <c r="AF68" s="15" t="s">
        <v>1752</v>
      </c>
      <c r="AG68" s="1" t="s">
        <v>7</v>
      </c>
      <c r="AH68" s="1" t="s">
        <v>74</v>
      </c>
      <c r="AK68" s="1" t="s">
        <v>431</v>
      </c>
      <c r="AL68" s="1" t="s">
        <v>64</v>
      </c>
      <c r="AM68" s="1">
        <v>0.13143628282285758</v>
      </c>
      <c r="AO68" s="3" t="s">
        <v>85</v>
      </c>
      <c r="AQ68" s="3" t="str">
        <f>VLOOKUP(A68,'_REF Skills'!$A$1:$B$400,2,FALSE)</f>
        <v>Act_r2_Water_Staggering Punch</v>
      </c>
      <c r="AR68" s="3" t="str">
        <f>VLOOKUP(A68,'_REF Skills'!$D$1:$E$400,2,FALSE)</f>
        <v>Ldr_r2_Water_Brawler_Sherith's Favor</v>
      </c>
      <c r="BE68"/>
      <c r="BF68" s="12"/>
      <c r="BG68"/>
    </row>
    <row r="69" spans="1:59" ht="16">
      <c r="A69" s="1" t="str">
        <f t="shared" si="13"/>
        <v>r2_Water_Brawler_e2</v>
      </c>
      <c r="B69" s="3" t="s">
        <v>410</v>
      </c>
      <c r="C69" s="1" t="s">
        <v>158</v>
      </c>
      <c r="D69" s="1" t="s">
        <v>96</v>
      </c>
      <c r="E69" s="5">
        <v>67</v>
      </c>
      <c r="F69" s="1">
        <f t="shared" si="14"/>
        <v>3</v>
      </c>
      <c r="G69" s="1">
        <f>INDEX(Family[BaseRarity],MATCH(Heroes!$C69,Family[Family],0))</f>
        <v>2</v>
      </c>
      <c r="H69" s="1">
        <f>INDEX(Family[MaxRarity],MATCH(Heroes!$C69,Family[Family],0))</f>
        <v>3</v>
      </c>
      <c r="I69" s="1">
        <v>2</v>
      </c>
      <c r="J69" s="1" t="s">
        <v>24</v>
      </c>
      <c r="K69" s="1" t="str">
        <f>CONCATENATE(L69,",",VLOOKUP($AO69,'Hero Types'!$B$10:$D$16,2,FALSE))</f>
        <v>4,12</v>
      </c>
      <c r="L69" s="3">
        <v>4</v>
      </c>
      <c r="M69" s="1" t="str">
        <f t="shared" si="15"/>
        <v>Act_r3_Water_Sneak Attack, Ldr_r3_Water_Brawler_Sherith's Grace</v>
      </c>
      <c r="N69" s="29">
        <f>ROUND(INDEX(hPower[Base Pow Min],MATCH($F69,hPower[id],0))*INDEX(hType[Atk],MATCH($L69,hType[Id],0))+9*AM69,0)</f>
        <v>170</v>
      </c>
      <c r="O69" s="28">
        <f>INDEX(hPower[Pow Grow per Lv],MATCH($F69,hPower[id],0))*INDEX(hType[Atk],MATCH($L69,hType[Id],0))</f>
        <v>11.666666666666668</v>
      </c>
      <c r="P69" s="29">
        <f>ROUND(INDEX(hPower[Base Pow Min],MATCH($F69,hPower[id],0))*INDEX(hType[Hp],MATCH($L69,hType[Id],0))+15*AM69,0)</f>
        <v>117</v>
      </c>
      <c r="Q69" s="28">
        <f>INDEX(hPower[Pow Grow per Lv],MATCH($F69,hPower[id],0))*INDEX(hType[Hp],MATCH($L69,hType[Id],0))</f>
        <v>7.7777777777777786</v>
      </c>
      <c r="R69" s="29">
        <f>ROUND(INDEX(hPower[Base Pow Min],MATCH($F69,hPower[id],0))*INDEX(hType[Rec],MATCH($L69,hType[Id],0))+3*AM69,0)</f>
        <v>23</v>
      </c>
      <c r="S69" s="28">
        <f>INDEX(hPower[Pow Grow per Lv],MATCH($F69,hPower[id],0))*INDEX(hType[Rec],MATCH($L69,hType[Id],0))</f>
        <v>1.5555555555555554</v>
      </c>
      <c r="T69" s="1">
        <f>INDEX(hPower[Team Cost],MATCH($F69,hPower[id],0))</f>
        <v>6</v>
      </c>
      <c r="U69" s="1">
        <v>0</v>
      </c>
      <c r="V69" s="1" t="str">
        <f t="shared" si="16"/>
        <v>1MM25</v>
      </c>
      <c r="W69" s="3">
        <f>INDEX(hPower[Max Lv Min],MATCH(Heroes!F69,hPower[id],0))</f>
        <v>25</v>
      </c>
      <c r="X69" s="1">
        <f>INDEX(Econ[Sell Base],MATCH(Heroes!$F69,Econ[id],0))</f>
        <v>300</v>
      </c>
      <c r="Y69" s="1">
        <f>INDEX(Econ[Sell Growth],MATCH(Heroes!$F69,Econ[id],0))</f>
        <v>300</v>
      </c>
      <c r="Z69" s="1">
        <f>INDEX(Econ[Feed XP Base],MATCH(Heroes!$F69,Econ[id],0))</f>
        <v>300</v>
      </c>
      <c r="AA69" s="1">
        <f>INDEX(Econ[Feed XP Grow],MATCH(Heroes!$F69,Econ[id],0))</f>
        <v>300</v>
      </c>
      <c r="AB69" s="1">
        <f t="shared" si="17"/>
        <v>450</v>
      </c>
      <c r="AC69" s="1">
        <f t="shared" si="18"/>
        <v>450</v>
      </c>
      <c r="AD69" s="92" t="str">
        <f t="shared" si="19"/>
        <v>35-max-evo</v>
      </c>
      <c r="AE69" s="1" t="s">
        <v>69</v>
      </c>
      <c r="AF69" s="1" t="s">
        <v>1753</v>
      </c>
      <c r="AG69" s="1" t="s">
        <v>7</v>
      </c>
      <c r="AH69" s="1" t="s">
        <v>74</v>
      </c>
      <c r="AK69" s="1" t="s">
        <v>431</v>
      </c>
      <c r="AL69" s="1" t="s">
        <v>65</v>
      </c>
      <c r="AM69" s="1">
        <v>0.39104847520191099</v>
      </c>
      <c r="AO69" s="3" t="s">
        <v>85</v>
      </c>
      <c r="AQ69" s="3" t="str">
        <f>VLOOKUP(A69,'_REF Skills'!$A$1:$B$400,2,FALSE)</f>
        <v>Act_r3_Water_Sneak Attack</v>
      </c>
      <c r="AR69" s="3" t="str">
        <f>VLOOKUP(A69,'_REF Skills'!$D$1:$E$400,2,FALSE)</f>
        <v>Ldr_r3_Water_Brawler_Sherith's Grace</v>
      </c>
      <c r="BE69"/>
      <c r="BF69" s="12"/>
      <c r="BG69"/>
    </row>
    <row r="70" spans="1:59" ht="16">
      <c r="A70" s="1" t="str">
        <f t="shared" si="13"/>
        <v>r3_Water_Siren_e1</v>
      </c>
      <c r="B70" s="3" t="s">
        <v>411</v>
      </c>
      <c r="C70" s="1" t="s">
        <v>163</v>
      </c>
      <c r="D70" s="1" t="s">
        <v>99</v>
      </c>
      <c r="E70" s="5">
        <v>68</v>
      </c>
      <c r="F70" s="1">
        <f t="shared" si="14"/>
        <v>3</v>
      </c>
      <c r="G70" s="1">
        <f>INDEX(Family[BaseRarity],MATCH(Heroes!$C70,Family[Family],0))</f>
        <v>3</v>
      </c>
      <c r="H70" s="1">
        <f>INDEX(Family[MaxRarity],MATCH(Heroes!$C70,Family[Family],0))</f>
        <v>4</v>
      </c>
      <c r="I70" s="1">
        <v>1</v>
      </c>
      <c r="J70" s="1" t="s">
        <v>24</v>
      </c>
      <c r="K70" s="1" t="str">
        <f>CONCATENATE(L70,",",VLOOKUP($AO70,'Hero Types'!$B$10:$D$16,2,FALSE))</f>
        <v>7,15</v>
      </c>
      <c r="L70" s="3">
        <v>7</v>
      </c>
      <c r="M70" s="1" t="str">
        <f t="shared" si="15"/>
        <v>Act_r3_Water_Siren Chant, Ldr_r3_Water_Siren_Sherith's Grace</v>
      </c>
      <c r="N70" s="29">
        <f>ROUND(INDEX(hPower[Base Pow Min],MATCH($F70,hPower[id],0))*INDEX(hType[Atk],MATCH($L70,hType[Id],0))+9*AM70,0)</f>
        <v>71</v>
      </c>
      <c r="O70" s="28">
        <f>INDEX(hPower[Pow Grow per Lv],MATCH($F70,hPower[id],0))*INDEX(hType[Atk],MATCH($L70,hType[Id],0))</f>
        <v>4.6666666666666661</v>
      </c>
      <c r="P70" s="29">
        <f>ROUND(INDEX(hPower[Base Pow Min],MATCH($F70,hPower[id],0))*INDEX(hType[Hp],MATCH($L70,hType[Id],0))+15*AM70,0)</f>
        <v>284</v>
      </c>
      <c r="Q70" s="28">
        <f>INDEX(hPower[Pow Grow per Lv],MATCH($F70,hPower[id],0))*INDEX(hType[Hp],MATCH($L70,hType[Id],0))</f>
        <v>19.444444444444443</v>
      </c>
      <c r="R70" s="29">
        <f>ROUND(INDEX(hPower[Base Pow Min],MATCH($F70,hPower[id],0))*INDEX(hType[Rec],MATCH($L70,hType[Id],0))+3*AM70,0)</f>
        <v>24</v>
      </c>
      <c r="S70" s="28">
        <f>INDEX(hPower[Pow Grow per Lv],MATCH($F70,hPower[id],0))*INDEX(hType[Rec],MATCH($L70,hType[Id],0))</f>
        <v>1.5555555555555554</v>
      </c>
      <c r="T70" s="1">
        <f>INDEX(hPower[Team Cost],MATCH($F70,hPower[id],0))</f>
        <v>6</v>
      </c>
      <c r="U70" s="1">
        <v>0</v>
      </c>
      <c r="V70" s="1" t="str">
        <f t="shared" si="16"/>
        <v>1MM25</v>
      </c>
      <c r="W70" s="3">
        <f>INDEX(hPower[Max Lv Min],MATCH(Heroes!F70,hPower[id],0))</f>
        <v>25</v>
      </c>
      <c r="X70" s="1">
        <f>INDEX(Econ[Sell Base],MATCH(Heroes!$F70,Econ[id],0))</f>
        <v>300</v>
      </c>
      <c r="Y70" s="1">
        <f>INDEX(Econ[Sell Growth],MATCH(Heroes!$F70,Econ[id],0))</f>
        <v>300</v>
      </c>
      <c r="Z70" s="1">
        <f>INDEX(Econ[Feed XP Base],MATCH(Heroes!$F70,Econ[id],0))</f>
        <v>300</v>
      </c>
      <c r="AA70" s="1">
        <f>INDEX(Econ[Feed XP Grow],MATCH(Heroes!$F70,Econ[id],0))</f>
        <v>300</v>
      </c>
      <c r="AB70" s="1">
        <f t="shared" si="17"/>
        <v>450</v>
      </c>
      <c r="AC70" s="1">
        <f t="shared" si="18"/>
        <v>450</v>
      </c>
      <c r="AD70" s="92" t="str">
        <f t="shared" si="19"/>
        <v>35-max-evo</v>
      </c>
      <c r="AE70" s="1" t="s">
        <v>69</v>
      </c>
      <c r="AF70" s="1" t="s">
        <v>1754</v>
      </c>
      <c r="AG70" s="1" t="s">
        <v>7</v>
      </c>
      <c r="AH70" s="1" t="s">
        <v>74</v>
      </c>
      <c r="AK70" s="1" t="s">
        <v>431</v>
      </c>
      <c r="AL70" s="1" t="s">
        <v>64</v>
      </c>
      <c r="AM70" s="1">
        <v>0.44079897283302261</v>
      </c>
      <c r="AO70" s="3" t="s">
        <v>20</v>
      </c>
      <c r="AQ70" s="3" t="str">
        <f>VLOOKUP(A70,'_REF Skills'!$A$1:$B$400,2,FALSE)</f>
        <v>Act_r3_Water_Siren Chant</v>
      </c>
      <c r="AR70" s="3" t="str">
        <f>VLOOKUP(A70,'_REF Skills'!$D$1:$E$400,2,FALSE)</f>
        <v>Ldr_r3_Water_Siren_Sherith's Grace</v>
      </c>
      <c r="BE70"/>
      <c r="BF70" s="12"/>
      <c r="BG70"/>
    </row>
    <row r="71" spans="1:59" ht="16">
      <c r="A71" s="1" t="str">
        <f t="shared" si="13"/>
        <v>r3_Water_Siren_e2</v>
      </c>
      <c r="B71" s="3" t="s">
        <v>412</v>
      </c>
      <c r="C71" s="1" t="s">
        <v>163</v>
      </c>
      <c r="D71" s="1" t="s">
        <v>99</v>
      </c>
      <c r="E71" s="5">
        <v>69</v>
      </c>
      <c r="F71" s="1">
        <f t="shared" si="14"/>
        <v>4</v>
      </c>
      <c r="G71" s="1">
        <f>INDEX(Family[BaseRarity],MATCH(Heroes!$C71,Family[Family],0))</f>
        <v>3</v>
      </c>
      <c r="H71" s="1">
        <f>INDEX(Family[MaxRarity],MATCH(Heroes!$C71,Family[Family],0))</f>
        <v>4</v>
      </c>
      <c r="I71" s="1">
        <v>2</v>
      </c>
      <c r="J71" s="1" t="s">
        <v>24</v>
      </c>
      <c r="K71" s="1" t="str">
        <f>CONCATENATE(L71,",",VLOOKUP($AO71,'Hero Types'!$B$10:$D$16,2,FALSE))</f>
        <v>7,15</v>
      </c>
      <c r="L71" s="3">
        <v>7</v>
      </c>
      <c r="M71" s="1" t="str">
        <f t="shared" si="15"/>
        <v>Act_r4_Water_Siren Song, Ldr_r4_Water_Siren_Sherith's Blessing</v>
      </c>
      <c r="N71" s="29">
        <f>ROUND(INDEX(hPower[Base Pow Min],MATCH($F71,hPower[id],0))*INDEX(hType[Atk],MATCH($L71,hType[Id],0))+9*AM71,0)</f>
        <v>134</v>
      </c>
      <c r="O71" s="28">
        <f>INDEX(hPower[Pow Grow per Lv],MATCH($F71,hPower[id],0))*INDEX(hType[Atk],MATCH($L71,hType[Id],0))</f>
        <v>4.6666666666666661</v>
      </c>
      <c r="P71" s="29">
        <f>ROUND(INDEX(hPower[Base Pow Min],MATCH($F71,hPower[id],0))*INDEX(hType[Hp],MATCH($L71,hType[Id],0))+15*AM71,0)</f>
        <v>557</v>
      </c>
      <c r="Q71" s="28">
        <f>INDEX(hPower[Pow Grow per Lv],MATCH($F71,hPower[id],0))*INDEX(hType[Hp],MATCH($L71,hType[Id],0))</f>
        <v>19.444444444444443</v>
      </c>
      <c r="R71" s="29">
        <f>ROUND(INDEX(hPower[Base Pow Min],MATCH($F71,hPower[id],0))*INDEX(hType[Rec],MATCH($L71,hType[Id],0))+3*AM71,0)</f>
        <v>45</v>
      </c>
      <c r="S71" s="28">
        <f>INDEX(hPower[Pow Grow per Lv],MATCH($F71,hPower[id],0))*INDEX(hType[Rec],MATCH($L71,hType[Id],0))</f>
        <v>1.5555555555555554</v>
      </c>
      <c r="T71" s="1">
        <f>INDEX(hPower[Team Cost],MATCH($F71,hPower[id],0))</f>
        <v>9</v>
      </c>
      <c r="U71" s="1">
        <v>0</v>
      </c>
      <c r="V71" s="1" t="str">
        <f t="shared" si="16"/>
        <v>1MM35</v>
      </c>
      <c r="W71" s="3">
        <f>INDEX(hPower[Max Lv Min],MATCH(Heroes!F71,hPower[id],0))</f>
        <v>35</v>
      </c>
      <c r="X71" s="1">
        <f>INDEX(Econ[Sell Base],MATCH(Heroes!$F71,Econ[id],0))</f>
        <v>400</v>
      </c>
      <c r="Y71" s="1">
        <f>INDEX(Econ[Sell Growth],MATCH(Heroes!$F71,Econ[id],0))</f>
        <v>400</v>
      </c>
      <c r="Z71" s="1">
        <f>INDEX(Econ[Feed XP Base],MATCH(Heroes!$F71,Econ[id],0))</f>
        <v>400</v>
      </c>
      <c r="AA71" s="1">
        <f>INDEX(Econ[Feed XP Grow],MATCH(Heroes!$F71,Econ[id],0))</f>
        <v>400</v>
      </c>
      <c r="AB71" s="1">
        <f t="shared" si="17"/>
        <v>600</v>
      </c>
      <c r="AC71" s="1">
        <f t="shared" si="18"/>
        <v>600</v>
      </c>
      <c r="AD71" s="92" t="str">
        <f t="shared" si="19"/>
        <v>50-max-evo</v>
      </c>
      <c r="AE71" s="1" t="s">
        <v>69</v>
      </c>
      <c r="AF71" s="1" t="s">
        <v>1755</v>
      </c>
      <c r="AG71" s="1" t="s">
        <v>7</v>
      </c>
      <c r="AH71" s="1" t="s">
        <v>74</v>
      </c>
      <c r="AK71" s="1" t="s">
        <v>431</v>
      </c>
      <c r="AL71" s="1" t="s">
        <v>65</v>
      </c>
      <c r="AM71" s="1">
        <v>0.11359519813429719</v>
      </c>
      <c r="AO71" s="3" t="s">
        <v>20</v>
      </c>
      <c r="AQ71" s="3" t="str">
        <f>VLOOKUP(A71,'_REF Skills'!$A$1:$B$400,2,FALSE)</f>
        <v>Act_r4_Water_Siren Song</v>
      </c>
      <c r="AR71" s="3" t="str">
        <f>VLOOKUP(A71,'_REF Skills'!$D$1:$E$400,2,FALSE)</f>
        <v>Ldr_r4_Water_Siren_Sherith's Blessing</v>
      </c>
      <c r="BE71"/>
      <c r="BF71" s="12"/>
      <c r="BG71"/>
    </row>
    <row r="72" spans="1:59" ht="16">
      <c r="A72" s="1" t="str">
        <f t="shared" si="13"/>
        <v>r2_Dark_Maiden_e1</v>
      </c>
      <c r="B72" s="3" t="s">
        <v>833</v>
      </c>
      <c r="C72" s="1" t="s">
        <v>180</v>
      </c>
      <c r="D72" s="1" t="s">
        <v>136</v>
      </c>
      <c r="E72" s="5">
        <v>72</v>
      </c>
      <c r="F72" s="1">
        <f t="shared" si="14"/>
        <v>2</v>
      </c>
      <c r="G72" s="1">
        <f>INDEX(Family[BaseRarity],MATCH(Heroes!$C72,Family[Family],0))</f>
        <v>2</v>
      </c>
      <c r="H72" s="1">
        <f>INDEX(Family[MaxRarity],MATCH(Heroes!$C72,Family[Family],0))</f>
        <v>3</v>
      </c>
      <c r="I72" s="1">
        <v>1</v>
      </c>
      <c r="J72" s="1" t="s">
        <v>26</v>
      </c>
      <c r="K72" s="1" t="str">
        <f>CONCATENATE(L72,",",VLOOKUP($AO72,'Hero Types'!$B$10:$D$16,2,FALSE))</f>
        <v>5,10</v>
      </c>
      <c r="L72" s="3">
        <v>5</v>
      </c>
      <c r="M72" s="1" t="str">
        <f t="shared" si="15"/>
        <v>Act_r2_Dark_Longnight Kiss, Ldr_r2_Dark_Maiden_Moon Mother's Favor</v>
      </c>
      <c r="N72" s="29">
        <f>ROUND(INDEX(hPower[Base Pow Min],MATCH($F72,hPower[id],0))*INDEX(hType[Atk],MATCH($L72,hType[Id],0))+9*AM72,0)</f>
        <v>87</v>
      </c>
      <c r="O72" s="28">
        <f>INDEX(hPower[Pow Grow per Lv],MATCH($F72,hPower[id],0))*INDEX(hType[Atk],MATCH($L72,hType[Id],0))</f>
        <v>9.3333333333333321</v>
      </c>
      <c r="P72" s="29">
        <f>ROUND(INDEX(hPower[Base Pow Min],MATCH($F72,hPower[id],0))*INDEX(hType[Hp],MATCH($L72,hType[Id],0))+15*AM72,0)</f>
        <v>45</v>
      </c>
      <c r="Q72" s="28">
        <f>INDEX(hPower[Pow Grow per Lv],MATCH($F72,hPower[id],0))*INDEX(hType[Hp],MATCH($L72,hType[Id],0))</f>
        <v>3.8888888888888893</v>
      </c>
      <c r="R72" s="29">
        <f>ROUND(INDEX(hPower[Base Pow Min],MATCH($F72,hPower[id],0))*INDEX(hType[Rec],MATCH($L72,hType[Id],0))+3*AM72,0)</f>
        <v>29</v>
      </c>
      <c r="S72" s="28">
        <f>INDEX(hPower[Pow Grow per Lv],MATCH($F72,hPower[id],0))*INDEX(hType[Rec],MATCH($L72,hType[Id],0))</f>
        <v>3.1111111111111107</v>
      </c>
      <c r="T72" s="1">
        <f>INDEX(hPower[Team Cost],MATCH($F72,hPower[id],0))</f>
        <v>4</v>
      </c>
      <c r="U72" s="1">
        <v>0</v>
      </c>
      <c r="V72" s="1" t="str">
        <f t="shared" si="16"/>
        <v>1MM15</v>
      </c>
      <c r="W72" s="3">
        <f>INDEX(hPower[Max Lv Min],MATCH(Heroes!F72,hPower[id],0))</f>
        <v>15</v>
      </c>
      <c r="X72" s="1">
        <f>INDEX(Econ[Sell Base],MATCH(Heroes!$F72,Econ[id],0))</f>
        <v>200</v>
      </c>
      <c r="Y72" s="1">
        <f>INDEX(Econ[Sell Growth],MATCH(Heroes!$F72,Econ[id],0))</f>
        <v>200</v>
      </c>
      <c r="Z72" s="1">
        <f>INDEX(Econ[Feed XP Base],MATCH(Heroes!$F72,Econ[id],0))</f>
        <v>200</v>
      </c>
      <c r="AA72" s="1">
        <f>INDEX(Econ[Feed XP Grow],MATCH(Heroes!$F72,Econ[id],0))</f>
        <v>200</v>
      </c>
      <c r="AB72" s="1">
        <f t="shared" si="17"/>
        <v>300</v>
      </c>
      <c r="AC72" s="1">
        <f t="shared" si="18"/>
        <v>300</v>
      </c>
      <c r="AD72" s="92" t="str">
        <f t="shared" si="19"/>
        <v>25-max-evo</v>
      </c>
      <c r="AE72" s="1" t="s">
        <v>69</v>
      </c>
      <c r="AF72" s="1" t="s">
        <v>1756</v>
      </c>
      <c r="AG72" s="1" t="s">
        <v>7</v>
      </c>
      <c r="AH72" s="1" t="s">
        <v>74</v>
      </c>
      <c r="AK72" s="1" t="s">
        <v>431</v>
      </c>
      <c r="AL72" s="1" t="s">
        <v>65</v>
      </c>
      <c r="AM72" s="1">
        <v>0.77271698090932506</v>
      </c>
      <c r="AO72" s="3" t="s">
        <v>93</v>
      </c>
      <c r="AQ72" s="3" t="str">
        <f>VLOOKUP(A72,'_REF Skills'!$A$1:$B$400,2,FALSE)</f>
        <v>Act_r2_Dark_Longnight Kiss</v>
      </c>
      <c r="AR72" s="3" t="str">
        <f>VLOOKUP(A72,'_REF Skills'!$D$1:$E$400,2,FALSE)</f>
        <v>Ldr_r2_Dark_Maiden_Moon Mother's Favor</v>
      </c>
      <c r="BE72"/>
      <c r="BF72" s="12"/>
      <c r="BG72"/>
    </row>
    <row r="73" spans="1:59" ht="16">
      <c r="A73" s="1" t="str">
        <f t="shared" si="13"/>
        <v>r2_Dark_Maiden_e2</v>
      </c>
      <c r="B73" s="3" t="s">
        <v>834</v>
      </c>
      <c r="C73" s="1" t="s">
        <v>180</v>
      </c>
      <c r="D73" s="1" t="s">
        <v>136</v>
      </c>
      <c r="E73" s="5">
        <v>73</v>
      </c>
      <c r="F73" s="1">
        <f t="shared" si="14"/>
        <v>3</v>
      </c>
      <c r="G73" s="1">
        <f>INDEX(Family[BaseRarity],MATCH(Heroes!$C73,Family[Family],0))</f>
        <v>2</v>
      </c>
      <c r="H73" s="1">
        <f>INDEX(Family[MaxRarity],MATCH(Heroes!$C73,Family[Family],0))</f>
        <v>3</v>
      </c>
      <c r="I73" s="1">
        <v>2</v>
      </c>
      <c r="J73" s="1" t="s">
        <v>26</v>
      </c>
      <c r="K73" s="1" t="str">
        <f>CONCATENATE(L73,",",VLOOKUP($AO73,'Hero Types'!$B$10:$D$16,2,FALSE))</f>
        <v>5,10</v>
      </c>
      <c r="L73" s="3">
        <v>5</v>
      </c>
      <c r="M73" s="1" t="str">
        <f t="shared" si="15"/>
        <v>Act_r3_Dark_Longnight Embrace, Ldr_r3_Dark_Maiden_Moon Mother's Grace</v>
      </c>
      <c r="N73" s="29">
        <f>ROUND(INDEX(hPower[Base Pow Min],MATCH($F73,hPower[id],0))*INDEX(hType[Atk],MATCH($L73,hType[Id],0))+9*AM73,0)</f>
        <v>141</v>
      </c>
      <c r="O73" s="28">
        <f>INDEX(hPower[Pow Grow per Lv],MATCH($F73,hPower[id],0))*INDEX(hType[Atk],MATCH($L73,hType[Id],0))</f>
        <v>9.3333333333333321</v>
      </c>
      <c r="P73" s="29">
        <f>ROUND(INDEX(hPower[Base Pow Min],MATCH($F73,hPower[id],0))*INDEX(hType[Hp],MATCH($L73,hType[Id],0))+15*AM73,0)</f>
        <v>69</v>
      </c>
      <c r="Q73" s="28">
        <f>INDEX(hPower[Pow Grow per Lv],MATCH($F73,hPower[id],0))*INDEX(hType[Hp],MATCH($L73,hType[Id],0))</f>
        <v>3.8888888888888893</v>
      </c>
      <c r="R73" s="29">
        <f>ROUND(INDEX(hPower[Base Pow Min],MATCH($F73,hPower[id],0))*INDEX(hType[Rec],MATCH($L73,hType[Id],0))+3*AM73,0)</f>
        <v>47</v>
      </c>
      <c r="S73" s="28">
        <f>INDEX(hPower[Pow Grow per Lv],MATCH($F73,hPower[id],0))*INDEX(hType[Rec],MATCH($L73,hType[Id],0))</f>
        <v>3.1111111111111107</v>
      </c>
      <c r="T73" s="1">
        <f>INDEX(hPower[Team Cost],MATCH($F73,hPower[id],0))</f>
        <v>6</v>
      </c>
      <c r="U73" s="1">
        <v>0</v>
      </c>
      <c r="V73" s="1" t="str">
        <f t="shared" si="16"/>
        <v>1MM25</v>
      </c>
      <c r="W73" s="3">
        <f>INDEX(hPower[Max Lv Min],MATCH(Heroes!F73,hPower[id],0))</f>
        <v>25</v>
      </c>
      <c r="X73" s="1">
        <f>INDEX(Econ[Sell Base],MATCH(Heroes!$F73,Econ[id],0))</f>
        <v>300</v>
      </c>
      <c r="Y73" s="1">
        <f>INDEX(Econ[Sell Growth],MATCH(Heroes!$F73,Econ[id],0))</f>
        <v>300</v>
      </c>
      <c r="Z73" s="1">
        <f>INDEX(Econ[Feed XP Base],MATCH(Heroes!$F73,Econ[id],0))</f>
        <v>300</v>
      </c>
      <c r="AA73" s="1">
        <f>INDEX(Econ[Feed XP Grow],MATCH(Heroes!$F73,Econ[id],0))</f>
        <v>300</v>
      </c>
      <c r="AB73" s="1">
        <f t="shared" si="17"/>
        <v>450</v>
      </c>
      <c r="AC73" s="1">
        <f t="shared" si="18"/>
        <v>450</v>
      </c>
      <c r="AD73" s="92" t="str">
        <f t="shared" si="19"/>
        <v>35-max-evo</v>
      </c>
      <c r="AE73" s="1" t="s">
        <v>69</v>
      </c>
      <c r="AF73" s="1" t="s">
        <v>1757</v>
      </c>
      <c r="AG73" s="1" t="s">
        <v>7</v>
      </c>
      <c r="AH73" s="1" t="s">
        <v>74</v>
      </c>
      <c r="AK73" s="1" t="s">
        <v>431</v>
      </c>
      <c r="AL73" s="1" t="s">
        <v>66</v>
      </c>
      <c r="AM73" s="1">
        <v>0.8701975884748141</v>
      </c>
      <c r="AO73" s="3" t="s">
        <v>93</v>
      </c>
      <c r="AQ73" s="3" t="str">
        <f>VLOOKUP(A73,'_REF Skills'!$A$1:$B$400,2,FALSE)</f>
        <v>Act_r3_Dark_Longnight Embrace</v>
      </c>
      <c r="AR73" s="3" t="str">
        <f>VLOOKUP(A73,'_REF Skills'!$D$1:$E$400,2,FALSE)</f>
        <v>Ldr_r3_Dark_Maiden_Moon Mother's Grace</v>
      </c>
      <c r="BE73"/>
      <c r="BF73" s="12"/>
      <c r="BG73"/>
    </row>
    <row r="74" spans="1:59" ht="16">
      <c r="A74" s="1" t="str">
        <f t="shared" si="13"/>
        <v>r3_Dark_Wraith_e1</v>
      </c>
      <c r="B74" s="3" t="s">
        <v>784</v>
      </c>
      <c r="C74" s="1" t="s">
        <v>526</v>
      </c>
      <c r="D74" s="1" t="s">
        <v>127</v>
      </c>
      <c r="E74" s="5">
        <v>74</v>
      </c>
      <c r="F74" s="1">
        <f t="shared" si="14"/>
        <v>3</v>
      </c>
      <c r="G74" s="1">
        <f>INDEX(Family[BaseRarity],MATCH(Heroes!$C74,Family[Family],0))</f>
        <v>3</v>
      </c>
      <c r="H74" s="1">
        <f>INDEX(Family[MaxRarity],MATCH(Heroes!$C74,Family[Family],0))</f>
        <v>4</v>
      </c>
      <c r="I74" s="1">
        <v>1</v>
      </c>
      <c r="J74" s="1" t="s">
        <v>26</v>
      </c>
      <c r="K74" s="1" t="str">
        <f>CONCATENATE(L74,",",VLOOKUP($AO74,'Hero Types'!$B$10:$D$16,2,FALSE))</f>
        <v>7,14</v>
      </c>
      <c r="L74" s="3">
        <v>7</v>
      </c>
      <c r="M74" s="1" t="str">
        <f t="shared" si="15"/>
        <v>Act_r3_Dark_Lunic Drain, Ldr_r3_Dark_Wraith_Moon Mother's Grace</v>
      </c>
      <c r="N74" s="29">
        <f>ROUND(INDEX(hPower[Base Pow Min],MATCH($F74,hPower[id],0))*INDEX(hType[Atk],MATCH($L74,hType[Id],0))+9*AM74,0)</f>
        <v>72</v>
      </c>
      <c r="O74" s="28">
        <f>INDEX(hPower[Pow Grow per Lv],MATCH($F74,hPower[id],0))*INDEX(hType[Atk],MATCH($L74,hType[Id],0))</f>
        <v>4.6666666666666661</v>
      </c>
      <c r="P74" s="29">
        <f>ROUND(INDEX(hPower[Base Pow Min],MATCH($F74,hPower[id],0))*INDEX(hType[Hp],MATCH($L74,hType[Id],0))+15*AM74,0)</f>
        <v>287</v>
      </c>
      <c r="Q74" s="28">
        <f>INDEX(hPower[Pow Grow per Lv],MATCH($F74,hPower[id],0))*INDEX(hType[Hp],MATCH($L74,hType[Id],0))</f>
        <v>19.444444444444443</v>
      </c>
      <c r="R74" s="29">
        <f>ROUND(INDEX(hPower[Base Pow Min],MATCH($F74,hPower[id],0))*INDEX(hType[Rec],MATCH($L74,hType[Id],0))+3*AM74,0)</f>
        <v>24</v>
      </c>
      <c r="S74" s="28">
        <f>INDEX(hPower[Pow Grow per Lv],MATCH($F74,hPower[id],0))*INDEX(hType[Rec],MATCH($L74,hType[Id],0))</f>
        <v>1.5555555555555554</v>
      </c>
      <c r="T74" s="1">
        <f>INDEX(hPower[Team Cost],MATCH($F74,hPower[id],0))</f>
        <v>6</v>
      </c>
      <c r="U74" s="1">
        <v>0</v>
      </c>
      <c r="V74" s="1" t="str">
        <f t="shared" si="16"/>
        <v>1MM25</v>
      </c>
      <c r="W74" s="3">
        <f>INDEX(hPower[Max Lv Min],MATCH(Heroes!F74,hPower[id],0))</f>
        <v>25</v>
      </c>
      <c r="X74" s="1">
        <f>INDEX(Econ[Sell Base],MATCH(Heroes!$F74,Econ[id],0))</f>
        <v>300</v>
      </c>
      <c r="Y74" s="1">
        <f>INDEX(Econ[Sell Growth],MATCH(Heroes!$F74,Econ[id],0))</f>
        <v>300</v>
      </c>
      <c r="Z74" s="1">
        <f>INDEX(Econ[Feed XP Base],MATCH(Heroes!$F74,Econ[id],0))</f>
        <v>300</v>
      </c>
      <c r="AA74" s="1">
        <f>INDEX(Econ[Feed XP Grow],MATCH(Heroes!$F74,Econ[id],0))</f>
        <v>300</v>
      </c>
      <c r="AB74" s="1">
        <f t="shared" si="17"/>
        <v>450</v>
      </c>
      <c r="AC74" s="1">
        <f t="shared" si="18"/>
        <v>450</v>
      </c>
      <c r="AD74" s="92" t="str">
        <f t="shared" si="19"/>
        <v>35-max-evo</v>
      </c>
      <c r="AE74" s="1" t="s">
        <v>69</v>
      </c>
      <c r="AF74" s="1" t="s">
        <v>1758</v>
      </c>
      <c r="AG74" s="1" t="s">
        <v>7</v>
      </c>
      <c r="AH74" s="1" t="s">
        <v>74</v>
      </c>
      <c r="AK74" s="1" t="s">
        <v>431</v>
      </c>
      <c r="AL74" s="1" t="s">
        <v>65</v>
      </c>
      <c r="AM74" s="1">
        <v>0.62166091420242264</v>
      </c>
      <c r="AO74" s="3" t="s">
        <v>820</v>
      </c>
      <c r="AQ74" s="3" t="str">
        <f>VLOOKUP(A74,'_REF Skills'!$A$1:$B$400,2,FALSE)</f>
        <v>Act_r3_Dark_Lunic Drain</v>
      </c>
      <c r="AR74" s="3" t="str">
        <f>VLOOKUP(A74,'_REF Skills'!$D$1:$E$400,2,FALSE)</f>
        <v>Ldr_r3_Dark_Wraith_Moon Mother's Grace</v>
      </c>
      <c r="BE74"/>
      <c r="BF74" s="12"/>
      <c r="BG74"/>
    </row>
    <row r="75" spans="1:59" ht="16">
      <c r="A75" s="1" t="str">
        <f t="shared" si="13"/>
        <v>r3_Dark_Wraith_e2</v>
      </c>
      <c r="B75" s="3" t="s">
        <v>785</v>
      </c>
      <c r="C75" s="1" t="s">
        <v>526</v>
      </c>
      <c r="D75" s="1" t="s">
        <v>127</v>
      </c>
      <c r="E75" s="5">
        <v>75</v>
      </c>
      <c r="F75" s="1">
        <f t="shared" si="14"/>
        <v>4</v>
      </c>
      <c r="G75" s="1">
        <f>INDEX(Family[BaseRarity],MATCH(Heroes!$C75,Family[Family],0))</f>
        <v>3</v>
      </c>
      <c r="H75" s="1">
        <f>INDEX(Family[MaxRarity],MATCH(Heroes!$C75,Family[Family],0))</f>
        <v>4</v>
      </c>
      <c r="I75" s="1">
        <v>2</v>
      </c>
      <c r="J75" s="1" t="s">
        <v>26</v>
      </c>
      <c r="K75" s="1" t="str">
        <f>CONCATENATE(L75,",",VLOOKUP($AO75,'Hero Types'!$B$10:$D$16,2,FALSE))</f>
        <v>7,14</v>
      </c>
      <c r="L75" s="3">
        <v>7</v>
      </c>
      <c r="M75" s="1" t="str">
        <f t="shared" si="15"/>
        <v>Act_r4_Dark_Lunic Siphon, Ldr_r4_Dark_Wraith_Moon Mother's Blessing</v>
      </c>
      <c r="N75" s="29">
        <f>ROUND(INDEX(hPower[Base Pow Min],MATCH($F75,hPower[id],0))*INDEX(hType[Atk],MATCH($L75,hType[Id],0))+9*AM75,0)</f>
        <v>138</v>
      </c>
      <c r="O75" s="28">
        <f>INDEX(hPower[Pow Grow per Lv],MATCH($F75,hPower[id],0))*INDEX(hType[Atk],MATCH($L75,hType[Id],0))</f>
        <v>4.6666666666666661</v>
      </c>
      <c r="P75" s="29">
        <f>ROUND(INDEX(hPower[Base Pow Min],MATCH($F75,hPower[id],0))*INDEX(hType[Hp],MATCH($L75,hType[Id],0))+15*AM75,0)</f>
        <v>563</v>
      </c>
      <c r="Q75" s="28">
        <f>INDEX(hPower[Pow Grow per Lv],MATCH($F75,hPower[id],0))*INDEX(hType[Hp],MATCH($L75,hType[Id],0))</f>
        <v>19.444444444444443</v>
      </c>
      <c r="R75" s="29">
        <f>ROUND(INDEX(hPower[Base Pow Min],MATCH($F75,hPower[id],0))*INDEX(hType[Rec],MATCH($L75,hType[Id],0))+3*AM75,0)</f>
        <v>46</v>
      </c>
      <c r="S75" s="28">
        <f>INDEX(hPower[Pow Grow per Lv],MATCH($F75,hPower[id],0))*INDEX(hType[Rec],MATCH($L75,hType[Id],0))</f>
        <v>1.5555555555555554</v>
      </c>
      <c r="T75" s="1">
        <f>INDEX(hPower[Team Cost],MATCH($F75,hPower[id],0))</f>
        <v>9</v>
      </c>
      <c r="U75" s="1">
        <v>0</v>
      </c>
      <c r="V75" s="1" t="str">
        <f t="shared" si="16"/>
        <v>1MM35</v>
      </c>
      <c r="W75" s="3">
        <f>INDEX(hPower[Max Lv Min],MATCH(Heroes!F75,hPower[id],0))</f>
        <v>35</v>
      </c>
      <c r="X75" s="1">
        <f>INDEX(Econ[Sell Base],MATCH(Heroes!$F75,Econ[id],0))</f>
        <v>400</v>
      </c>
      <c r="Y75" s="1">
        <f>INDEX(Econ[Sell Growth],MATCH(Heroes!$F75,Econ[id],0))</f>
        <v>400</v>
      </c>
      <c r="Z75" s="1">
        <f>INDEX(Econ[Feed XP Base],MATCH(Heroes!$F75,Econ[id],0))</f>
        <v>400</v>
      </c>
      <c r="AA75" s="1">
        <f>INDEX(Econ[Feed XP Grow],MATCH(Heroes!$F75,Econ[id],0))</f>
        <v>400</v>
      </c>
      <c r="AB75" s="1">
        <f t="shared" si="17"/>
        <v>600</v>
      </c>
      <c r="AC75" s="1">
        <f t="shared" si="18"/>
        <v>600</v>
      </c>
      <c r="AD75" s="92" t="str">
        <f t="shared" si="19"/>
        <v>50-max-evo</v>
      </c>
      <c r="AE75" s="1" t="s">
        <v>69</v>
      </c>
      <c r="AF75" s="1" t="s">
        <v>1759</v>
      </c>
      <c r="AG75" s="1" t="s">
        <v>7</v>
      </c>
      <c r="AH75" s="1" t="s">
        <v>74</v>
      </c>
      <c r="AK75" s="1" t="s">
        <v>431</v>
      </c>
      <c r="AL75" s="1" t="s">
        <v>66</v>
      </c>
      <c r="AM75" s="1">
        <v>0.49449998398131878</v>
      </c>
      <c r="AO75" s="3" t="s">
        <v>820</v>
      </c>
      <c r="AQ75" s="3" t="str">
        <f>VLOOKUP(A75,'_REF Skills'!$A$1:$B$400,2,FALSE)</f>
        <v>Act_r4_Dark_Lunic Siphon</v>
      </c>
      <c r="AR75" s="3" t="str">
        <f>VLOOKUP(A75,'_REF Skills'!$D$1:$E$400,2,FALSE)</f>
        <v>Ldr_r4_Dark_Wraith_Moon Mother's Blessing</v>
      </c>
      <c r="BE75"/>
      <c r="BF75" s="12"/>
      <c r="BG75"/>
    </row>
    <row r="76" spans="1:59" ht="16">
      <c r="A76" s="1" t="str">
        <f t="shared" si="13"/>
        <v>r4_Earth_Golem_e1</v>
      </c>
      <c r="B76" s="3" t="s">
        <v>75</v>
      </c>
      <c r="C76" s="1" t="s">
        <v>515</v>
      </c>
      <c r="D76" s="1" t="s">
        <v>31</v>
      </c>
      <c r="E76" s="5">
        <v>78</v>
      </c>
      <c r="F76" s="1">
        <f t="shared" si="14"/>
        <v>4</v>
      </c>
      <c r="G76" s="1">
        <f>INDEX(Family[BaseRarity],MATCH(Heroes!$C76,Family[Family],0))</f>
        <v>4</v>
      </c>
      <c r="H76" s="1">
        <f>INDEX(Family[MaxRarity],MATCH(Heroes!$C76,Family[Family],0))</f>
        <v>5</v>
      </c>
      <c r="I76" s="1">
        <v>1</v>
      </c>
      <c r="J76" s="1" t="s">
        <v>23</v>
      </c>
      <c r="K76" s="1" t="str">
        <f>CONCATENATE(L76,",",VLOOKUP($AO76,'Hero Types'!$B$10:$D$16,2,FALSE))</f>
        <v>7,15</v>
      </c>
      <c r="L76" s="3">
        <v>7</v>
      </c>
      <c r="M76" s="1" t="str">
        <f t="shared" si="15"/>
        <v>Act_r4_Earth_Rock Armor, Ldr_r4_Earth_Golem_Iildor's Blessing</v>
      </c>
      <c r="N76" s="29">
        <f>ROUND(INDEX(hPower[Base Pow Min],MATCH($F76,hPower[id],0))*INDEX(hType[Atk],MATCH($L76,hType[Id],0))+9*AM76,0)</f>
        <v>141</v>
      </c>
      <c r="O76" s="28">
        <f>INDEX(hPower[Pow Grow per Lv],MATCH($F76,hPower[id],0))*INDEX(hType[Atk],MATCH($L76,hType[Id],0))</f>
        <v>4.6666666666666661</v>
      </c>
      <c r="P76" s="29">
        <f>ROUND(INDEX(hPower[Base Pow Min],MATCH($F76,hPower[id],0))*INDEX(hType[Hp],MATCH($L76,hType[Id],0))+15*AM76,0)</f>
        <v>568</v>
      </c>
      <c r="Q76" s="28">
        <f>INDEX(hPower[Pow Grow per Lv],MATCH($F76,hPower[id],0))*INDEX(hType[Hp],MATCH($L76,hType[Id],0))</f>
        <v>19.444444444444443</v>
      </c>
      <c r="R76" s="29">
        <f>ROUND(INDEX(hPower[Base Pow Min],MATCH($F76,hPower[id],0))*INDEX(hType[Rec],MATCH($L76,hType[Id],0))+3*AM76,0)</f>
        <v>47</v>
      </c>
      <c r="S76" s="28">
        <f>INDEX(hPower[Pow Grow per Lv],MATCH($F76,hPower[id],0))*INDEX(hType[Rec],MATCH($L76,hType[Id],0))</f>
        <v>1.5555555555555554</v>
      </c>
      <c r="T76" s="1">
        <f>INDEX(hPower[Team Cost],MATCH($F76,hPower[id],0))</f>
        <v>9</v>
      </c>
      <c r="U76" s="1">
        <v>0</v>
      </c>
      <c r="V76" s="1" t="str">
        <f t="shared" si="16"/>
        <v>1MM35</v>
      </c>
      <c r="W76" s="3">
        <f>INDEX(hPower[Max Lv Min],MATCH(Heroes!F76,hPower[id],0))</f>
        <v>35</v>
      </c>
      <c r="X76" s="1">
        <f>INDEX(Econ[Sell Base],MATCH(Heroes!$F76,Econ[id],0))</f>
        <v>400</v>
      </c>
      <c r="Y76" s="1">
        <f>INDEX(Econ[Sell Growth],MATCH(Heroes!$F76,Econ[id],0))</f>
        <v>400</v>
      </c>
      <c r="Z76" s="1">
        <f>INDEX(Econ[Feed XP Base],MATCH(Heroes!$F76,Econ[id],0))</f>
        <v>400</v>
      </c>
      <c r="AA76" s="1">
        <f>INDEX(Econ[Feed XP Grow],MATCH(Heroes!$F76,Econ[id],0))</f>
        <v>400</v>
      </c>
      <c r="AB76" s="1">
        <f t="shared" si="17"/>
        <v>600</v>
      </c>
      <c r="AC76" s="1">
        <f t="shared" si="18"/>
        <v>600</v>
      </c>
      <c r="AD76" s="92" t="str">
        <f t="shared" si="19"/>
        <v>50-max-evo</v>
      </c>
      <c r="AE76" s="1" t="s">
        <v>69</v>
      </c>
      <c r="AF76" s="1" t="s">
        <v>1760</v>
      </c>
      <c r="AG76" s="1" t="s">
        <v>7</v>
      </c>
      <c r="AH76" s="1" t="s">
        <v>74</v>
      </c>
      <c r="AK76" s="1" t="s">
        <v>431</v>
      </c>
      <c r="AL76" s="1" t="s">
        <v>65</v>
      </c>
      <c r="AM76" s="1">
        <v>0.85467400398827864</v>
      </c>
      <c r="AO76" s="3" t="s">
        <v>20</v>
      </c>
      <c r="AQ76" s="3" t="str">
        <f>VLOOKUP(A76,'_REF Skills'!$A$1:$B$400,2,FALSE)</f>
        <v>Act_r4_Earth_Rock Armor</v>
      </c>
      <c r="AR76" s="3" t="str">
        <f>VLOOKUP(A76,'_REF Skills'!$D$1:$E$400,2,FALSE)</f>
        <v>Ldr_r4_Earth_Golem_Iildor's Blessing</v>
      </c>
      <c r="BE76"/>
      <c r="BF76" s="12"/>
      <c r="BG76"/>
    </row>
    <row r="77" spans="1:59" ht="16">
      <c r="A77" s="1" t="str">
        <f t="shared" si="13"/>
        <v>r4_Earth_Golem_e2</v>
      </c>
      <c r="B77" s="3" t="s">
        <v>754</v>
      </c>
      <c r="C77" s="1" t="s">
        <v>515</v>
      </c>
      <c r="D77" s="1" t="s">
        <v>31</v>
      </c>
      <c r="E77" s="5">
        <v>79</v>
      </c>
      <c r="F77" s="1">
        <f t="shared" si="14"/>
        <v>5</v>
      </c>
      <c r="G77" s="1">
        <f>INDEX(Family[BaseRarity],MATCH(Heroes!$C77,Family[Family],0))</f>
        <v>4</v>
      </c>
      <c r="H77" s="1">
        <f>INDEX(Family[MaxRarity],MATCH(Heroes!$C77,Family[Family],0))</f>
        <v>5</v>
      </c>
      <c r="I77" s="1">
        <v>2</v>
      </c>
      <c r="J77" s="1" t="s">
        <v>23</v>
      </c>
      <c r="K77" s="1" t="str">
        <f>CONCATENATE(L77,",",VLOOKUP($AO77,'Hero Types'!$B$10:$D$16,2,FALSE))</f>
        <v>7,15</v>
      </c>
      <c r="L77" s="3">
        <v>7</v>
      </c>
      <c r="M77" s="1" t="str">
        <f t="shared" si="15"/>
        <v>Act_r5_Earth_Earth Embrace, Ldr_r5_Earth_Golem_Iildor's Dedication</v>
      </c>
      <c r="N77" s="29">
        <f>ROUND(INDEX(hPower[Base Pow Min],MATCH($F77,hPower[id],0))*INDEX(hType[Atk],MATCH($L77,hType[Id],0))+9*AM77,0)</f>
        <v>272</v>
      </c>
      <c r="O77" s="28">
        <f>INDEX(hPower[Pow Grow per Lv],MATCH($F77,hPower[id],0))*INDEX(hType[Atk],MATCH($L77,hType[Id],0))</f>
        <v>4.6666666666666661</v>
      </c>
      <c r="P77" s="29">
        <f>ROUND(INDEX(hPower[Base Pow Min],MATCH($F77,hPower[id],0))*INDEX(hType[Hp],MATCH($L77,hType[Id],0))+15*AM77,0)</f>
        <v>1120</v>
      </c>
      <c r="Q77" s="28">
        <f>INDEX(hPower[Pow Grow per Lv],MATCH($F77,hPower[id],0))*INDEX(hType[Hp],MATCH($L77,hType[Id],0))</f>
        <v>19.444444444444443</v>
      </c>
      <c r="R77" s="29">
        <f>ROUND(INDEX(hPower[Base Pow Min],MATCH($F77,hPower[id],0))*INDEX(hType[Rec],MATCH($L77,hType[Id],0))+3*AM77,0)</f>
        <v>91</v>
      </c>
      <c r="S77" s="28">
        <f>INDEX(hPower[Pow Grow per Lv],MATCH($F77,hPower[id],0))*INDEX(hType[Rec],MATCH($L77,hType[Id],0))</f>
        <v>1.5555555555555554</v>
      </c>
      <c r="T77" s="1">
        <f>INDEX(hPower[Team Cost],MATCH($F77,hPower[id],0))</f>
        <v>15</v>
      </c>
      <c r="U77" s="1">
        <v>0</v>
      </c>
      <c r="V77" s="1" t="str">
        <f t="shared" si="16"/>
        <v>1MM50</v>
      </c>
      <c r="W77" s="3">
        <f>INDEX(hPower[Max Lv Min],MATCH(Heroes!F77,hPower[id],0))</f>
        <v>50</v>
      </c>
      <c r="X77" s="1">
        <f>INDEX(Econ[Sell Base],MATCH(Heroes!$F77,Econ[id],0))</f>
        <v>500</v>
      </c>
      <c r="Y77" s="1">
        <f>INDEX(Econ[Sell Growth],MATCH(Heroes!$F77,Econ[id],0))</f>
        <v>500</v>
      </c>
      <c r="Z77" s="1">
        <f>INDEX(Econ[Feed XP Base],MATCH(Heroes!$F77,Econ[id],0))</f>
        <v>500</v>
      </c>
      <c r="AA77" s="1">
        <f>INDEX(Econ[Feed XP Grow],MATCH(Heroes!$F77,Econ[id],0))</f>
        <v>500</v>
      </c>
      <c r="AB77" s="1">
        <f t="shared" si="17"/>
        <v>750</v>
      </c>
      <c r="AC77" s="1">
        <f t="shared" si="18"/>
        <v>750</v>
      </c>
      <c r="AD77" s="92" t="str">
        <f t="shared" si="19"/>
        <v>70-max-evo</v>
      </c>
      <c r="AE77" s="1" t="s">
        <v>69</v>
      </c>
      <c r="AF77" s="1" t="s">
        <v>1761</v>
      </c>
      <c r="AG77" s="1" t="s">
        <v>7</v>
      </c>
      <c r="AH77" s="1" t="s">
        <v>74</v>
      </c>
      <c r="AK77" s="1" t="s">
        <v>431</v>
      </c>
      <c r="AL77" s="1" t="s">
        <v>66</v>
      </c>
      <c r="AM77" s="1">
        <v>0.56848143443802057</v>
      </c>
      <c r="AO77" s="3" t="s">
        <v>20</v>
      </c>
      <c r="AQ77" s="3" t="str">
        <f>VLOOKUP(A77,'_REF Skills'!$A$1:$B$400,2,FALSE)</f>
        <v>Act_r5_Earth_Earth Embrace</v>
      </c>
      <c r="AR77" s="3" t="str">
        <f>VLOOKUP(A77,'_REF Skills'!$D$1:$E$400,2,FALSE)</f>
        <v>Ldr_r5_Earth_Golem_Iildor's Dedication</v>
      </c>
      <c r="BE77"/>
      <c r="BF77" s="12"/>
      <c r="BG77"/>
    </row>
    <row r="78" spans="1:59" ht="16">
      <c r="A78" s="1" t="str">
        <f t="shared" si="13"/>
        <v>r2_Earth_Songstress_e1</v>
      </c>
      <c r="B78" s="3" t="s">
        <v>413</v>
      </c>
      <c r="C78" s="1" t="s">
        <v>180</v>
      </c>
      <c r="D78" s="1" t="s">
        <v>109</v>
      </c>
      <c r="E78" s="5">
        <v>80</v>
      </c>
      <c r="F78" s="1">
        <f t="shared" si="14"/>
        <v>2</v>
      </c>
      <c r="G78" s="1">
        <f>INDEX(Family[BaseRarity],MATCH(Heroes!$C78,Family[Family],0))</f>
        <v>2</v>
      </c>
      <c r="H78" s="1">
        <f>INDEX(Family[MaxRarity],MATCH(Heroes!$C78,Family[Family],0))</f>
        <v>3</v>
      </c>
      <c r="I78" s="1">
        <v>1</v>
      </c>
      <c r="J78" s="1" t="s">
        <v>23</v>
      </c>
      <c r="K78" s="1" t="str">
        <f>CONCATENATE(L78,",",VLOOKUP($AO78,'Hero Types'!$B$10:$D$16,2,FALSE))</f>
        <v>5,10</v>
      </c>
      <c r="L78" s="3">
        <v>5</v>
      </c>
      <c r="M78" s="1" t="str">
        <f t="shared" si="15"/>
        <v>Act_r2_Earth_Deepmoss Call, Ldr_r2_Earth_Songstress_Iildor's Favor</v>
      </c>
      <c r="N78" s="29">
        <f>ROUND(INDEX(hPower[Base Pow Min],MATCH($F78,hPower[id],0))*INDEX(hType[Atk],MATCH($L78,hType[Id],0))+9*AM78,0)</f>
        <v>89</v>
      </c>
      <c r="O78" s="28">
        <f>INDEX(hPower[Pow Grow per Lv],MATCH($F78,hPower[id],0))*INDEX(hType[Atk],MATCH($L78,hType[Id],0))</f>
        <v>9.3333333333333321</v>
      </c>
      <c r="P78" s="29">
        <f>ROUND(INDEX(hPower[Base Pow Min],MATCH($F78,hPower[id],0))*INDEX(hType[Hp],MATCH($L78,hType[Id],0))+15*AM78,0)</f>
        <v>48</v>
      </c>
      <c r="Q78" s="28">
        <f>INDEX(hPower[Pow Grow per Lv],MATCH($F78,hPower[id],0))*INDEX(hType[Hp],MATCH($L78,hType[Id],0))</f>
        <v>3.8888888888888893</v>
      </c>
      <c r="R78" s="29">
        <f>ROUND(INDEX(hPower[Base Pow Min],MATCH($F78,hPower[id],0))*INDEX(hType[Rec],MATCH($L78,hType[Id],0))+3*AM78,0)</f>
        <v>30</v>
      </c>
      <c r="S78" s="28">
        <f>INDEX(hPower[Pow Grow per Lv],MATCH($F78,hPower[id],0))*INDEX(hType[Rec],MATCH($L78,hType[Id],0))</f>
        <v>3.1111111111111107</v>
      </c>
      <c r="T78" s="1">
        <f>INDEX(hPower[Team Cost],MATCH($F78,hPower[id],0))</f>
        <v>4</v>
      </c>
      <c r="U78" s="1">
        <v>0</v>
      </c>
      <c r="V78" s="1" t="str">
        <f t="shared" si="16"/>
        <v>1MM15</v>
      </c>
      <c r="W78" s="3">
        <f>INDEX(hPower[Max Lv Min],MATCH(Heroes!F78,hPower[id],0))</f>
        <v>15</v>
      </c>
      <c r="X78" s="1">
        <f>INDEX(Econ[Sell Base],MATCH(Heroes!$F78,Econ[id],0))</f>
        <v>200</v>
      </c>
      <c r="Y78" s="1">
        <f>INDEX(Econ[Sell Growth],MATCH(Heroes!$F78,Econ[id],0))</f>
        <v>200</v>
      </c>
      <c r="Z78" s="1">
        <f>INDEX(Econ[Feed XP Base],MATCH(Heroes!$F78,Econ[id],0))</f>
        <v>200</v>
      </c>
      <c r="AA78" s="1">
        <f>INDEX(Econ[Feed XP Grow],MATCH(Heroes!$F78,Econ[id],0))</f>
        <v>200</v>
      </c>
      <c r="AB78" s="1">
        <f t="shared" si="17"/>
        <v>300</v>
      </c>
      <c r="AC78" s="1">
        <f t="shared" si="18"/>
        <v>300</v>
      </c>
      <c r="AD78" s="92" t="str">
        <f t="shared" si="19"/>
        <v>25-max-evo</v>
      </c>
      <c r="AE78" s="1" t="s">
        <v>69</v>
      </c>
      <c r="AF78" s="1" t="s">
        <v>1762</v>
      </c>
      <c r="AG78" s="1" t="s">
        <v>7</v>
      </c>
      <c r="AH78" s="1" t="s">
        <v>74</v>
      </c>
      <c r="AK78" s="1" t="s">
        <v>431</v>
      </c>
      <c r="AL78" s="1" t="s">
        <v>65</v>
      </c>
      <c r="AM78" s="1">
        <v>0.99706882699726929</v>
      </c>
      <c r="AO78" s="3" t="s">
        <v>93</v>
      </c>
      <c r="AQ78" s="3" t="str">
        <f>VLOOKUP(A78,'_REF Skills'!$A$1:$B$400,2,FALSE)</f>
        <v>Act_r2_Earth_Deepmoss Call</v>
      </c>
      <c r="AR78" s="3" t="str">
        <f>VLOOKUP(A78,'_REF Skills'!$D$1:$E$400,2,FALSE)</f>
        <v>Ldr_r2_Earth_Songstress_Iildor's Favor</v>
      </c>
      <c r="BE78"/>
      <c r="BF78" s="12"/>
      <c r="BG78"/>
    </row>
    <row r="79" spans="1:59" ht="16">
      <c r="A79" s="1" t="str">
        <f t="shared" si="13"/>
        <v>r2_Earth_Songstress_e2</v>
      </c>
      <c r="B79" s="3" t="s">
        <v>241</v>
      </c>
      <c r="C79" s="1" t="s">
        <v>180</v>
      </c>
      <c r="D79" s="1" t="s">
        <v>109</v>
      </c>
      <c r="E79" s="5">
        <v>81</v>
      </c>
      <c r="F79" s="1">
        <f t="shared" si="14"/>
        <v>3</v>
      </c>
      <c r="G79" s="1">
        <f>INDEX(Family[BaseRarity],MATCH(Heroes!$C79,Family[Family],0))</f>
        <v>2</v>
      </c>
      <c r="H79" s="1">
        <f>INDEX(Family[MaxRarity],MATCH(Heroes!$C79,Family[Family],0))</f>
        <v>3</v>
      </c>
      <c r="I79" s="1">
        <v>2</v>
      </c>
      <c r="J79" s="1" t="s">
        <v>23</v>
      </c>
      <c r="K79" s="1" t="str">
        <f>CONCATENATE(L79,",",VLOOKUP($AO79,'Hero Types'!$B$10:$D$16,2,FALSE))</f>
        <v>5,10</v>
      </c>
      <c r="L79" s="3">
        <v>5</v>
      </c>
      <c r="M79" s="1" t="str">
        <f t="shared" si="15"/>
        <v>Act_r3_Earth_Deepmoss Song, Ldr_r3_Earth_Songstress_Iildor's Grace</v>
      </c>
      <c r="N79" s="29">
        <f>ROUND(INDEX(hPower[Base Pow Min],MATCH($F79,hPower[id],0))*INDEX(hType[Atk],MATCH($L79,hType[Id],0))+9*AM79,0)</f>
        <v>139</v>
      </c>
      <c r="O79" s="28">
        <f>INDEX(hPower[Pow Grow per Lv],MATCH($F79,hPower[id],0))*INDEX(hType[Atk],MATCH($L79,hType[Id],0))</f>
        <v>9.3333333333333321</v>
      </c>
      <c r="P79" s="29">
        <f>ROUND(INDEX(hPower[Base Pow Min],MATCH($F79,hPower[id],0))*INDEX(hType[Hp],MATCH($L79,hType[Id],0))+15*AM79,0)</f>
        <v>65</v>
      </c>
      <c r="Q79" s="28">
        <f>INDEX(hPower[Pow Grow per Lv],MATCH($F79,hPower[id],0))*INDEX(hType[Hp],MATCH($L79,hType[Id],0))</f>
        <v>3.8888888888888893</v>
      </c>
      <c r="R79" s="29">
        <f>ROUND(INDEX(hPower[Base Pow Min],MATCH($F79,hPower[id],0))*INDEX(hType[Rec],MATCH($L79,hType[Id],0))+3*AM79,0)</f>
        <v>46</v>
      </c>
      <c r="S79" s="28">
        <f>INDEX(hPower[Pow Grow per Lv],MATCH($F79,hPower[id],0))*INDEX(hType[Rec],MATCH($L79,hType[Id],0))</f>
        <v>3.1111111111111107</v>
      </c>
      <c r="T79" s="1">
        <f>INDEX(hPower[Team Cost],MATCH($F79,hPower[id],0))</f>
        <v>6</v>
      </c>
      <c r="U79" s="1">
        <v>0</v>
      </c>
      <c r="V79" s="1" t="str">
        <f t="shared" si="16"/>
        <v>1MM25</v>
      </c>
      <c r="W79" s="3">
        <f>INDEX(hPower[Max Lv Min],MATCH(Heroes!F79,hPower[id],0))</f>
        <v>25</v>
      </c>
      <c r="X79" s="1">
        <f>INDEX(Econ[Sell Base],MATCH(Heroes!$F79,Econ[id],0))</f>
        <v>300</v>
      </c>
      <c r="Y79" s="1">
        <f>INDEX(Econ[Sell Growth],MATCH(Heroes!$F79,Econ[id],0))</f>
        <v>300</v>
      </c>
      <c r="Z79" s="1">
        <f>INDEX(Econ[Feed XP Base],MATCH(Heroes!$F79,Econ[id],0))</f>
        <v>300</v>
      </c>
      <c r="AA79" s="1">
        <f>INDEX(Econ[Feed XP Grow],MATCH(Heroes!$F79,Econ[id],0))</f>
        <v>300</v>
      </c>
      <c r="AB79" s="1">
        <f t="shared" si="17"/>
        <v>450</v>
      </c>
      <c r="AC79" s="1">
        <f t="shared" si="18"/>
        <v>450</v>
      </c>
      <c r="AD79" s="92" t="str">
        <f t="shared" si="19"/>
        <v>35-max-evo</v>
      </c>
      <c r="AE79" s="1" t="s">
        <v>69</v>
      </c>
      <c r="AF79" s="1" t="s">
        <v>1763</v>
      </c>
      <c r="AG79" s="1" t="s">
        <v>7</v>
      </c>
      <c r="AH79" s="1" t="s">
        <v>74</v>
      </c>
      <c r="AK79" s="1" t="s">
        <v>431</v>
      </c>
      <c r="AL79" s="1" t="s">
        <v>66</v>
      </c>
      <c r="AM79" s="1">
        <v>0.61695312439914174</v>
      </c>
      <c r="AO79" s="3" t="s">
        <v>93</v>
      </c>
      <c r="AQ79" s="3" t="str">
        <f>VLOOKUP(A79,'_REF Skills'!$A$1:$B$400,2,FALSE)</f>
        <v>Act_r3_Earth_Deepmoss Song</v>
      </c>
      <c r="AR79" s="3" t="str">
        <f>VLOOKUP(A79,'_REF Skills'!$D$1:$E$400,2,FALSE)</f>
        <v>Ldr_r3_Earth_Songstress_Iildor's Grace</v>
      </c>
      <c r="BE79"/>
      <c r="BF79" s="12"/>
      <c r="BG79"/>
    </row>
    <row r="80" spans="1:59" ht="16">
      <c r="A80" s="1" t="str">
        <f t="shared" si="13"/>
        <v>r3_Fire_Dragon_e1</v>
      </c>
      <c r="B80" s="3" t="s">
        <v>414</v>
      </c>
      <c r="C80" s="1" t="s">
        <v>150</v>
      </c>
      <c r="D80" s="1" t="s">
        <v>19</v>
      </c>
      <c r="E80" s="5">
        <v>82</v>
      </c>
      <c r="F80" s="1">
        <f t="shared" si="14"/>
        <v>3</v>
      </c>
      <c r="G80" s="1">
        <f>INDEX(Family[BaseRarity],MATCH(Heroes!$C80,Family[Family],0))</f>
        <v>3</v>
      </c>
      <c r="H80" s="1">
        <f>INDEX(Family[MaxRarity],MATCH(Heroes!$C80,Family[Family],0))</f>
        <v>6</v>
      </c>
      <c r="I80" s="1">
        <v>1</v>
      </c>
      <c r="J80" s="1" t="s">
        <v>22</v>
      </c>
      <c r="K80" s="1" t="str">
        <f>CONCATENATE(L80,",",VLOOKUP($AO80,'Hero Types'!$B$10:$D$16,2,FALSE))</f>
        <v>6,15</v>
      </c>
      <c r="L80" s="3">
        <v>6</v>
      </c>
      <c r="M80" s="1" t="str">
        <f t="shared" si="15"/>
        <v>Act_r3_Fire_Fire Breath, Ldr_r3_Fire_Dragon_Arkenhold Grace</v>
      </c>
      <c r="N80" s="29">
        <f>ROUND(INDEX(hPower[Base Pow Min],MATCH($F80,hPower[id],0))*INDEX(hType[Atk],MATCH($L80,hType[Id],0))+9*AM80,0)</f>
        <v>134</v>
      </c>
      <c r="O80" s="28">
        <f>INDEX(hPower[Pow Grow per Lv],MATCH($F80,hPower[id],0))*INDEX(hType[Atk],MATCH($L80,hType[Id],0))</f>
        <v>9.3333333333333321</v>
      </c>
      <c r="P80" s="29">
        <f>ROUND(INDEX(hPower[Base Pow Min],MATCH($F80,hPower[id],0))*INDEX(hType[Hp],MATCH($L80,hType[Id],0))+15*AM80,0)</f>
        <v>224</v>
      </c>
      <c r="Q80" s="28">
        <f>INDEX(hPower[Pow Grow per Lv],MATCH($F80,hPower[id],0))*INDEX(hType[Hp],MATCH($L80,hType[Id],0))</f>
        <v>15.555555555555557</v>
      </c>
      <c r="R80" s="29">
        <f>ROUND(INDEX(hPower[Base Pow Min],MATCH($F80,hPower[id],0))*INDEX(hType[Rec],MATCH($L80,hType[Id],0))+3*AM80,0)</f>
        <v>11</v>
      </c>
      <c r="S80" s="28">
        <f>INDEX(hPower[Pow Grow per Lv],MATCH($F80,hPower[id],0))*INDEX(hType[Rec],MATCH($L80,hType[Id],0))</f>
        <v>0.77777777777777768</v>
      </c>
      <c r="T80" s="1">
        <f>INDEX(hPower[Team Cost],MATCH($F80,hPower[id],0))</f>
        <v>6</v>
      </c>
      <c r="U80" s="1">
        <v>0</v>
      </c>
      <c r="V80" s="1" t="str">
        <f t="shared" si="16"/>
        <v>1MM25</v>
      </c>
      <c r="W80" s="3">
        <f>INDEX(hPower[Max Lv Min],MATCH(Heroes!F80,hPower[id],0))</f>
        <v>25</v>
      </c>
      <c r="X80" s="1">
        <f>INDEX(Econ[Sell Base],MATCH(Heroes!$F80,Econ[id],0))</f>
        <v>300</v>
      </c>
      <c r="Y80" s="1">
        <f>INDEX(Econ[Sell Growth],MATCH(Heroes!$F80,Econ[id],0))</f>
        <v>300</v>
      </c>
      <c r="Z80" s="1">
        <f>INDEX(Econ[Feed XP Base],MATCH(Heroes!$F80,Econ[id],0))</f>
        <v>300</v>
      </c>
      <c r="AA80" s="1">
        <f>INDEX(Econ[Feed XP Grow],MATCH(Heroes!$F80,Econ[id],0))</f>
        <v>300</v>
      </c>
      <c r="AB80" s="1">
        <f t="shared" si="17"/>
        <v>450</v>
      </c>
      <c r="AC80" s="1">
        <f t="shared" si="18"/>
        <v>450</v>
      </c>
      <c r="AD80" s="92" t="str">
        <f t="shared" si="19"/>
        <v>35-max-evo</v>
      </c>
      <c r="AE80" s="1" t="s">
        <v>69</v>
      </c>
      <c r="AF80" s="1" t="s">
        <v>1764</v>
      </c>
      <c r="AG80" s="1" t="s">
        <v>7</v>
      </c>
      <c r="AH80" s="1" t="s">
        <v>74</v>
      </c>
      <c r="AK80" s="1" t="s">
        <v>431</v>
      </c>
      <c r="AL80" s="1" t="s">
        <v>65</v>
      </c>
      <c r="AM80" s="1">
        <v>0.11111772004796205</v>
      </c>
      <c r="AO80" s="3" t="s">
        <v>20</v>
      </c>
      <c r="AQ80" s="3" t="str">
        <f>VLOOKUP(A80,'_REF Skills'!$A$1:$B$400,2,FALSE)</f>
        <v>Act_r3_Fire_Fire Breath</v>
      </c>
      <c r="AR80" s="3" t="str">
        <f>VLOOKUP(A80,'_REF Skills'!$D$1:$E$400,2,FALSE)</f>
        <v>Ldr_r3_Fire_Dragon_Arkenhold Grace</v>
      </c>
      <c r="BE80"/>
      <c r="BF80" s="12"/>
      <c r="BG80"/>
    </row>
    <row r="81" spans="1:59" ht="16">
      <c r="A81" s="1" t="str">
        <f t="shared" si="13"/>
        <v>r3_Fire_Dragon_e2</v>
      </c>
      <c r="B81" s="3" t="s">
        <v>415</v>
      </c>
      <c r="C81" s="1" t="s">
        <v>150</v>
      </c>
      <c r="D81" s="1" t="s">
        <v>19</v>
      </c>
      <c r="E81" s="5">
        <v>83</v>
      </c>
      <c r="F81" s="1">
        <f t="shared" si="14"/>
        <v>4</v>
      </c>
      <c r="G81" s="1">
        <f>INDEX(Family[BaseRarity],MATCH(Heroes!$C81,Family[Family],0))</f>
        <v>3</v>
      </c>
      <c r="H81" s="1">
        <f>INDEX(Family[MaxRarity],MATCH(Heroes!$C81,Family[Family],0))</f>
        <v>6</v>
      </c>
      <c r="I81" s="1">
        <v>2</v>
      </c>
      <c r="J81" s="1" t="s">
        <v>22</v>
      </c>
      <c r="K81" s="1" t="str">
        <f>CONCATENATE(L81,",",VLOOKUP($AO81,'Hero Types'!$B$10:$D$16,2,FALSE))</f>
        <v>6,15</v>
      </c>
      <c r="L81" s="3">
        <v>6</v>
      </c>
      <c r="M81" s="1" t="str">
        <f t="shared" si="15"/>
        <v>Act_r4_Fire_Flames of Dharmir, Ldr_r4_Fire_Dragon_Arkenhold Blessing</v>
      </c>
      <c r="N81" s="29">
        <f>ROUND(INDEX(hPower[Base Pow Min],MATCH($F81,hPower[id],0))*INDEX(hType[Atk],MATCH($L81,hType[Id],0))+9*AM81,0)</f>
        <v>269</v>
      </c>
      <c r="O81" s="28">
        <f>INDEX(hPower[Pow Grow per Lv],MATCH($F81,hPower[id],0))*INDEX(hType[Atk],MATCH($L81,hType[Id],0))</f>
        <v>9.3333333333333321</v>
      </c>
      <c r="P81" s="29">
        <f>ROUND(INDEX(hPower[Base Pow Min],MATCH($F81,hPower[id],0))*INDEX(hType[Hp],MATCH($L81,hType[Id],0))+15*AM81,0)</f>
        <v>448</v>
      </c>
      <c r="Q81" s="28">
        <f>INDEX(hPower[Pow Grow per Lv],MATCH($F81,hPower[id],0))*INDEX(hType[Hp],MATCH($L81,hType[Id],0))</f>
        <v>15.555555555555557</v>
      </c>
      <c r="R81" s="29">
        <f>ROUND(INDEX(hPower[Base Pow Min],MATCH($F81,hPower[id],0))*INDEX(hType[Rec],MATCH($L81,hType[Id],0))+3*AM81,0)</f>
        <v>23</v>
      </c>
      <c r="S81" s="28">
        <f>INDEX(hPower[Pow Grow per Lv],MATCH($F81,hPower[id],0))*INDEX(hType[Rec],MATCH($L81,hType[Id],0))</f>
        <v>0.77777777777777768</v>
      </c>
      <c r="T81" s="1">
        <f>INDEX(hPower[Team Cost],MATCH($F81,hPower[id],0))</f>
        <v>9</v>
      </c>
      <c r="U81" s="1">
        <v>0</v>
      </c>
      <c r="V81" s="1" t="str">
        <f t="shared" si="16"/>
        <v>1MM35</v>
      </c>
      <c r="W81" s="3">
        <f>INDEX(hPower[Max Lv Min],MATCH(Heroes!F81,hPower[id],0))</f>
        <v>35</v>
      </c>
      <c r="X81" s="1">
        <f>INDEX(Econ[Sell Base],MATCH(Heroes!$F81,Econ[id],0))</f>
        <v>400</v>
      </c>
      <c r="Y81" s="1">
        <f>INDEX(Econ[Sell Growth],MATCH(Heroes!$F81,Econ[id],0))</f>
        <v>400</v>
      </c>
      <c r="Z81" s="1">
        <f>INDEX(Econ[Feed XP Base],MATCH(Heroes!$F81,Econ[id],0))</f>
        <v>400</v>
      </c>
      <c r="AA81" s="1">
        <f>INDEX(Econ[Feed XP Grow],MATCH(Heroes!$F81,Econ[id],0))</f>
        <v>400</v>
      </c>
      <c r="AB81" s="1">
        <f t="shared" si="17"/>
        <v>600</v>
      </c>
      <c r="AC81" s="1">
        <f t="shared" si="18"/>
        <v>600</v>
      </c>
      <c r="AD81" s="92" t="str">
        <f t="shared" si="19"/>
        <v>50-max-evo</v>
      </c>
      <c r="AE81" s="1" t="s">
        <v>69</v>
      </c>
      <c r="AF81" s="1" t="s">
        <v>1765</v>
      </c>
      <c r="AG81" s="1" t="s">
        <v>7</v>
      </c>
      <c r="AH81" s="1" t="s">
        <v>74</v>
      </c>
      <c r="AK81" s="1" t="s">
        <v>431</v>
      </c>
      <c r="AL81" s="1" t="s">
        <v>66</v>
      </c>
      <c r="AM81" s="1">
        <v>0.25100698010318878</v>
      </c>
      <c r="AO81" s="3" t="s">
        <v>20</v>
      </c>
      <c r="AQ81" s="3" t="str">
        <f>VLOOKUP(A81,'_REF Skills'!$A$1:$B$400,2,FALSE)</f>
        <v>Act_r4_Fire_Flames of Dharmir</v>
      </c>
      <c r="AR81" s="3" t="str">
        <f>VLOOKUP(A81,'_REF Skills'!$D$1:$E$400,2,FALSE)</f>
        <v>Ldr_r4_Fire_Dragon_Arkenhold Blessing</v>
      </c>
      <c r="BE81"/>
      <c r="BF81" s="12"/>
      <c r="BG81"/>
    </row>
    <row r="82" spans="1:59" ht="16">
      <c r="A82" s="1" t="str">
        <f t="shared" si="13"/>
        <v>r3_Fire_Dragon_e3</v>
      </c>
      <c r="B82" s="3" t="s">
        <v>416</v>
      </c>
      <c r="C82" s="1" t="s">
        <v>150</v>
      </c>
      <c r="D82" s="1" t="s">
        <v>19</v>
      </c>
      <c r="E82" s="5">
        <v>84</v>
      </c>
      <c r="F82" s="1">
        <f t="shared" si="14"/>
        <v>5</v>
      </c>
      <c r="G82" s="1">
        <f>INDEX(Family[BaseRarity],MATCH(Heroes!$C82,Family[Family],0))</f>
        <v>3</v>
      </c>
      <c r="H82" s="1">
        <f>INDEX(Family[MaxRarity],MATCH(Heroes!$C82,Family[Family],0))</f>
        <v>6</v>
      </c>
      <c r="I82" s="1">
        <v>3</v>
      </c>
      <c r="J82" s="1" t="s">
        <v>22</v>
      </c>
      <c r="K82" s="1" t="str">
        <f>CONCATENATE(L82,",",VLOOKUP($AO82,'Hero Types'!$B$10:$D$16,2,FALSE))</f>
        <v>6,15</v>
      </c>
      <c r="L82" s="3">
        <v>6</v>
      </c>
      <c r="M82" s="1" t="str">
        <f t="shared" si="15"/>
        <v>Act_r5_Fire_Charred Flesh, Ldr_r5_Fire_Dragon_Arkenhold Dedication</v>
      </c>
      <c r="N82" s="29">
        <f>ROUND(INDEX(hPower[Base Pow Min],MATCH($F82,hPower[id],0))*INDEX(hType[Atk],MATCH($L82,hType[Id],0))+9*AM82,0)</f>
        <v>541</v>
      </c>
      <c r="O82" s="28">
        <f>INDEX(hPower[Pow Grow per Lv],MATCH($F82,hPower[id],0))*INDEX(hType[Atk],MATCH($L82,hType[Id],0))</f>
        <v>9.3333333333333321</v>
      </c>
      <c r="P82" s="29">
        <f>ROUND(INDEX(hPower[Base Pow Min],MATCH($F82,hPower[id],0))*INDEX(hType[Hp],MATCH($L82,hType[Id],0))+15*AM82,0)</f>
        <v>901</v>
      </c>
      <c r="Q82" s="28">
        <f>INDEX(hPower[Pow Grow per Lv],MATCH($F82,hPower[id],0))*INDEX(hType[Hp],MATCH($L82,hType[Id],0))</f>
        <v>15.555555555555557</v>
      </c>
      <c r="R82" s="29">
        <f>ROUND(INDEX(hPower[Base Pow Min],MATCH($F82,hPower[id],0))*INDEX(hType[Rec],MATCH($L82,hType[Id],0))+3*AM82,0)</f>
        <v>47</v>
      </c>
      <c r="S82" s="28">
        <f>INDEX(hPower[Pow Grow per Lv],MATCH($F82,hPower[id],0))*INDEX(hType[Rec],MATCH($L82,hType[Id],0))</f>
        <v>0.77777777777777768</v>
      </c>
      <c r="T82" s="1">
        <f>INDEX(hPower[Team Cost],MATCH($F82,hPower[id],0))</f>
        <v>15</v>
      </c>
      <c r="U82" s="1">
        <v>0</v>
      </c>
      <c r="V82" s="1" t="str">
        <f t="shared" si="16"/>
        <v>1MM50</v>
      </c>
      <c r="W82" s="3">
        <f>INDEX(hPower[Max Lv Min],MATCH(Heroes!F82,hPower[id],0))</f>
        <v>50</v>
      </c>
      <c r="X82" s="1">
        <f>INDEX(Econ[Sell Base],MATCH(Heroes!$F82,Econ[id],0))</f>
        <v>500</v>
      </c>
      <c r="Y82" s="1">
        <f>INDEX(Econ[Sell Growth],MATCH(Heroes!$F82,Econ[id],0))</f>
        <v>500</v>
      </c>
      <c r="Z82" s="1">
        <f>INDEX(Econ[Feed XP Base],MATCH(Heroes!$F82,Econ[id],0))</f>
        <v>500</v>
      </c>
      <c r="AA82" s="1">
        <f>INDEX(Econ[Feed XP Grow],MATCH(Heroes!$F82,Econ[id],0))</f>
        <v>500</v>
      </c>
      <c r="AB82" s="1">
        <f t="shared" si="17"/>
        <v>750</v>
      </c>
      <c r="AC82" s="1">
        <f t="shared" si="18"/>
        <v>750</v>
      </c>
      <c r="AD82" s="92" t="str">
        <f t="shared" si="19"/>
        <v>70-max-evo</v>
      </c>
      <c r="AE82" s="1" t="s">
        <v>69</v>
      </c>
      <c r="AF82" s="1" t="s">
        <v>1766</v>
      </c>
      <c r="AG82" s="1" t="s">
        <v>7</v>
      </c>
      <c r="AH82" s="1" t="s">
        <v>74</v>
      </c>
      <c r="AK82" s="1" t="s">
        <v>431</v>
      </c>
      <c r="AL82" s="1" t="s">
        <v>71</v>
      </c>
      <c r="AM82" s="1">
        <v>0.81598762523101109</v>
      </c>
      <c r="AO82" s="3" t="s">
        <v>20</v>
      </c>
      <c r="AQ82" s="3" t="str">
        <f>VLOOKUP(A82,'_REF Skills'!$A$1:$B$400,2,FALSE)</f>
        <v>Act_r5_Fire_Charred Flesh</v>
      </c>
      <c r="AR82" s="3" t="str">
        <f>VLOOKUP(A82,'_REF Skills'!$D$1:$E$400,2,FALSE)</f>
        <v>Ldr_r5_Fire_Dragon_Arkenhold Dedication</v>
      </c>
      <c r="BE82"/>
      <c r="BF82" s="12"/>
      <c r="BG82"/>
    </row>
    <row r="83" spans="1:59" ht="16">
      <c r="A83" s="1" t="str">
        <f t="shared" si="13"/>
        <v>r3_Fire_Dragon_e4</v>
      </c>
      <c r="B83" s="3" t="s">
        <v>1142</v>
      </c>
      <c r="C83" s="1" t="s">
        <v>150</v>
      </c>
      <c r="D83" s="1" t="s">
        <v>19</v>
      </c>
      <c r="E83" s="5">
        <v>85</v>
      </c>
      <c r="F83" s="1">
        <f t="shared" si="14"/>
        <v>6</v>
      </c>
      <c r="G83" s="1">
        <f>INDEX(Family[BaseRarity],MATCH(Heroes!$C83,Family[Family],0))</f>
        <v>3</v>
      </c>
      <c r="H83" s="1">
        <f>INDEX(Family[MaxRarity],MATCH(Heroes!$C83,Family[Family],0))</f>
        <v>6</v>
      </c>
      <c r="I83" s="1">
        <v>4</v>
      </c>
      <c r="J83" s="1" t="s">
        <v>22</v>
      </c>
      <c r="K83" s="1" t="str">
        <f>CONCATENATE(L83,",",VLOOKUP($AO83,'Hero Types'!$B$10:$D$16,2,FALSE))</f>
        <v>6,15</v>
      </c>
      <c r="L83" s="3">
        <v>6</v>
      </c>
      <c r="M83" s="1" t="str">
        <f t="shared" si="15"/>
        <v>Act_r6_Fire_Immortal Flames, Ldr_r6_Fire_Dragon_Arkenhold Benediction</v>
      </c>
      <c r="N83" s="29">
        <f>ROUND(INDEX(hPower[Base Pow Min],MATCH($F83,hPower[id],0))*INDEX(hType[Atk],MATCH($L83,hType[Id],0))+9*AM83,0)</f>
        <v>738</v>
      </c>
      <c r="O83" s="28">
        <f>INDEX(hPower[Pow Grow per Lv],MATCH($F83,hPower[id],0))*INDEX(hType[Atk],MATCH($L83,hType[Id],0))</f>
        <v>9.3333333333333321</v>
      </c>
      <c r="P83" s="29">
        <f>ROUND(INDEX(hPower[Base Pow Min],MATCH($F83,hPower[id],0))*INDEX(hType[Hp],MATCH($L83,hType[Id],0))+15*AM83,0)</f>
        <v>1231</v>
      </c>
      <c r="Q83" s="28">
        <f>INDEX(hPower[Pow Grow per Lv],MATCH($F83,hPower[id],0))*INDEX(hType[Hp],MATCH($L83,hType[Id],0))</f>
        <v>15.555555555555557</v>
      </c>
      <c r="R83" s="29">
        <f>ROUND(INDEX(hPower[Base Pow Min],MATCH($F83,hPower[id],0))*INDEX(hType[Rec],MATCH($L83,hType[Id],0))+3*AM83,0)</f>
        <v>63</v>
      </c>
      <c r="S83" s="28">
        <f>INDEX(hPower[Pow Grow per Lv],MATCH($F83,hPower[id],0))*INDEX(hType[Rec],MATCH($L83,hType[Id],0))</f>
        <v>0.77777777777777768</v>
      </c>
      <c r="T83" s="1">
        <f>INDEX(hPower[Team Cost],MATCH($F83,hPower[id],0))</f>
        <v>30</v>
      </c>
      <c r="U83" s="1">
        <v>0</v>
      </c>
      <c r="V83" s="1" t="str">
        <f t="shared" si="16"/>
        <v>1MM70</v>
      </c>
      <c r="W83" s="3">
        <f>INDEX(hPower[Max Lv Min],MATCH(Heroes!F83,hPower[id],0))</f>
        <v>70</v>
      </c>
      <c r="X83" s="1">
        <f>INDEX(Econ[Sell Base],MATCH(Heroes!$F83,Econ[id],0))</f>
        <v>600</v>
      </c>
      <c r="Y83" s="1">
        <f>INDEX(Econ[Sell Growth],MATCH(Heroes!$F83,Econ[id],0))</f>
        <v>600</v>
      </c>
      <c r="Z83" s="1">
        <f>INDEX(Econ[Feed XP Base],MATCH(Heroes!$F83,Econ[id],0))</f>
        <v>600</v>
      </c>
      <c r="AA83" s="1">
        <f>INDEX(Econ[Feed XP Grow],MATCH(Heroes!$F83,Econ[id],0))</f>
        <v>600</v>
      </c>
      <c r="AB83" s="1">
        <f t="shared" si="17"/>
        <v>900</v>
      </c>
      <c r="AC83" s="1">
        <f t="shared" si="18"/>
        <v>900</v>
      </c>
      <c r="AD83" s="92" t="str">
        <f t="shared" si="19"/>
        <v>70-max-evo</v>
      </c>
      <c r="AE83" s="1" t="s">
        <v>69</v>
      </c>
      <c r="AF83" s="1" t="s">
        <v>1767</v>
      </c>
      <c r="AG83" s="1" t="s">
        <v>7</v>
      </c>
      <c r="AH83" s="1" t="s">
        <v>74</v>
      </c>
      <c r="AK83" s="1" t="s">
        <v>431</v>
      </c>
      <c r="AL83" s="1" t="s">
        <v>80</v>
      </c>
      <c r="AM83" s="1">
        <v>0.57281042466774779</v>
      </c>
      <c r="AO83" s="3" t="s">
        <v>20</v>
      </c>
      <c r="AQ83" s="3" t="str">
        <f>VLOOKUP(A83,'_REF Skills'!$A$1:$B$400,2,FALSE)</f>
        <v>Act_r6_Fire_Immortal Flames</v>
      </c>
      <c r="AR83" s="3" t="str">
        <f>VLOOKUP(A83,'_REF Skills'!$D$1:$E$400,2,FALSE)</f>
        <v>Ldr_r6_Fire_Dragon_Arkenhold Benediction</v>
      </c>
      <c r="BE83"/>
      <c r="BF83" s="12"/>
      <c r="BG83"/>
    </row>
    <row r="84" spans="1:59" ht="18" customHeight="1">
      <c r="A84" s="1" t="str">
        <f t="shared" si="13"/>
        <v>r2_Fire_EmberMage_e1</v>
      </c>
      <c r="B84" s="3" t="s">
        <v>417</v>
      </c>
      <c r="C84" s="1" t="s">
        <v>180</v>
      </c>
      <c r="D84" s="1" t="s">
        <v>95</v>
      </c>
      <c r="E84" s="5">
        <v>86</v>
      </c>
      <c r="F84" s="1">
        <f t="shared" si="14"/>
        <v>2</v>
      </c>
      <c r="G84" s="1">
        <f>INDEX(Family[BaseRarity],MATCH(Heroes!$C84,Family[Family],0))</f>
        <v>2</v>
      </c>
      <c r="H84" s="1">
        <f>INDEX(Family[MaxRarity],MATCH(Heroes!$C84,Family[Family],0))</f>
        <v>3</v>
      </c>
      <c r="I84" s="1">
        <v>1</v>
      </c>
      <c r="J84" s="1" t="s">
        <v>22</v>
      </c>
      <c r="K84" s="1" t="str">
        <f>CONCATENATE(L84,",",VLOOKUP($AO84,'Hero Types'!$B$10:$D$16,2,FALSE))</f>
        <v>5,10</v>
      </c>
      <c r="L84" s="3">
        <v>5</v>
      </c>
      <c r="M84" s="1" t="str">
        <f t="shared" si="15"/>
        <v>Act_r2_Fire_Kindling, Ldr_r2_Fire_EmberMage_Arkenhold Favor</v>
      </c>
      <c r="N84" s="29">
        <f>ROUND(INDEX(hPower[Base Pow Min],MATCH($F84,hPower[id],0))*INDEX(hType[Atk],MATCH($L84,hType[Id],0))+9*AM84,0)</f>
        <v>87</v>
      </c>
      <c r="O84" s="28">
        <f>INDEX(hPower[Pow Grow per Lv],MATCH($F84,hPower[id],0))*INDEX(hType[Atk],MATCH($L84,hType[Id],0))</f>
        <v>9.3333333333333321</v>
      </c>
      <c r="P84" s="29">
        <f>ROUND(INDEX(hPower[Base Pow Min],MATCH($F84,hPower[id],0))*INDEX(hType[Hp],MATCH($L84,hType[Id],0))+15*AM84,0)</f>
        <v>46</v>
      </c>
      <c r="Q84" s="28">
        <f>INDEX(hPower[Pow Grow per Lv],MATCH($F84,hPower[id],0))*INDEX(hType[Hp],MATCH($L84,hType[Id],0))</f>
        <v>3.8888888888888893</v>
      </c>
      <c r="R84" s="29">
        <f>ROUND(INDEX(hPower[Base Pow Min],MATCH($F84,hPower[id],0))*INDEX(hType[Rec],MATCH($L84,hType[Id],0))+3*AM84,0)</f>
        <v>29</v>
      </c>
      <c r="S84" s="28">
        <f>INDEX(hPower[Pow Grow per Lv],MATCH($F84,hPower[id],0))*INDEX(hType[Rec],MATCH($L84,hType[Id],0))</f>
        <v>3.1111111111111107</v>
      </c>
      <c r="T84" s="1">
        <f>INDEX(hPower[Team Cost],MATCH($F84,hPower[id],0))</f>
        <v>4</v>
      </c>
      <c r="U84" s="1">
        <v>0</v>
      </c>
      <c r="V84" s="1" t="str">
        <f t="shared" si="16"/>
        <v>1MM15</v>
      </c>
      <c r="W84" s="3">
        <f>INDEX(hPower[Max Lv Min],MATCH(Heroes!F84,hPower[id],0))</f>
        <v>15</v>
      </c>
      <c r="X84" s="1">
        <f>INDEX(Econ[Sell Base],MATCH(Heroes!$F84,Econ[id],0))</f>
        <v>200</v>
      </c>
      <c r="Y84" s="1">
        <f>INDEX(Econ[Sell Growth],MATCH(Heroes!$F84,Econ[id],0))</f>
        <v>200</v>
      </c>
      <c r="Z84" s="1">
        <f>INDEX(Econ[Feed XP Base],MATCH(Heroes!$F84,Econ[id],0))</f>
        <v>200</v>
      </c>
      <c r="AA84" s="1">
        <f>INDEX(Econ[Feed XP Grow],MATCH(Heroes!$F84,Econ[id],0))</f>
        <v>200</v>
      </c>
      <c r="AB84" s="1">
        <f t="shared" si="17"/>
        <v>300</v>
      </c>
      <c r="AC84" s="1">
        <f t="shared" si="18"/>
        <v>300</v>
      </c>
      <c r="AD84" s="92" t="str">
        <f t="shared" si="19"/>
        <v>25-max-evo</v>
      </c>
      <c r="AE84" s="1" t="s">
        <v>69</v>
      </c>
      <c r="AF84" s="1" t="s">
        <v>1768</v>
      </c>
      <c r="AG84" s="1" t="s">
        <v>7</v>
      </c>
      <c r="AH84" s="1" t="s">
        <v>74</v>
      </c>
      <c r="AK84" s="1" t="s">
        <v>431</v>
      </c>
      <c r="AL84" s="1" t="s">
        <v>65</v>
      </c>
      <c r="AM84" s="1">
        <v>0.82967182066121159</v>
      </c>
      <c r="AO84" s="3" t="s">
        <v>93</v>
      </c>
      <c r="AQ84" s="3" t="str">
        <f>VLOOKUP(A84,'_REF Skills'!$A$1:$B$400,2,FALSE)</f>
        <v>Act_r2_Fire_Kindling</v>
      </c>
      <c r="AR84" s="3" t="str">
        <f>VLOOKUP(A84,'_REF Skills'!$D$1:$E$400,2,FALSE)</f>
        <v>Ldr_r2_Fire_EmberMage_Arkenhold Favor</v>
      </c>
      <c r="BE84"/>
      <c r="BF84" s="12"/>
      <c r="BG84"/>
    </row>
    <row r="85" spans="1:59" ht="16">
      <c r="A85" s="1" t="str">
        <f t="shared" si="13"/>
        <v>r2_Fire_EmberMage_e2</v>
      </c>
      <c r="B85" s="3" t="s">
        <v>418</v>
      </c>
      <c r="C85" s="1" t="s">
        <v>180</v>
      </c>
      <c r="D85" s="1" t="s">
        <v>95</v>
      </c>
      <c r="E85" s="5">
        <v>87</v>
      </c>
      <c r="F85" s="1">
        <f t="shared" si="14"/>
        <v>3</v>
      </c>
      <c r="G85" s="1">
        <f>INDEX(Family[BaseRarity],MATCH(Heroes!$C85,Family[Family],0))</f>
        <v>2</v>
      </c>
      <c r="H85" s="1">
        <f>INDEX(Family[MaxRarity],MATCH(Heroes!$C85,Family[Family],0))</f>
        <v>3</v>
      </c>
      <c r="I85" s="1">
        <v>2</v>
      </c>
      <c r="J85" s="1" t="s">
        <v>22</v>
      </c>
      <c r="K85" s="1" t="str">
        <f>CONCATENATE(L85,",",VLOOKUP($AO85,'Hero Types'!$B$10:$D$16,2,FALSE))</f>
        <v>5,10</v>
      </c>
      <c r="L85" s="3">
        <v>5</v>
      </c>
      <c r="M85" s="1" t="str">
        <f t="shared" si="15"/>
        <v>Act_r3_Fire_Firestarter, Ldr_r3_Fire_EmberMage_Arkenhold Grace</v>
      </c>
      <c r="N85" s="29">
        <f>ROUND(INDEX(hPower[Base Pow Min],MATCH($F85,hPower[id],0))*INDEX(hType[Atk],MATCH($L85,hType[Id],0))+9*AM85,0)</f>
        <v>138</v>
      </c>
      <c r="O85" s="28">
        <f>INDEX(hPower[Pow Grow per Lv],MATCH($F85,hPower[id],0))*INDEX(hType[Atk],MATCH($L85,hType[Id],0))</f>
        <v>9.3333333333333321</v>
      </c>
      <c r="P85" s="29">
        <f>ROUND(INDEX(hPower[Base Pow Min],MATCH($F85,hPower[id],0))*INDEX(hType[Hp],MATCH($L85,hType[Id],0))+15*AM85,0)</f>
        <v>63</v>
      </c>
      <c r="Q85" s="28">
        <f>INDEX(hPower[Pow Grow per Lv],MATCH($F85,hPower[id],0))*INDEX(hType[Hp],MATCH($L85,hType[Id],0))</f>
        <v>3.8888888888888893</v>
      </c>
      <c r="R85" s="29">
        <f>ROUND(INDEX(hPower[Base Pow Min],MATCH($F85,hPower[id],0))*INDEX(hType[Rec],MATCH($L85,hType[Id],0))+3*AM85,0)</f>
        <v>46</v>
      </c>
      <c r="S85" s="28">
        <f>INDEX(hPower[Pow Grow per Lv],MATCH($F85,hPower[id],0))*INDEX(hType[Rec],MATCH($L85,hType[Id],0))</f>
        <v>3.1111111111111107</v>
      </c>
      <c r="T85" s="1">
        <f>INDEX(hPower[Team Cost],MATCH($F85,hPower[id],0))</f>
        <v>6</v>
      </c>
      <c r="U85" s="1">
        <v>0</v>
      </c>
      <c r="V85" s="1" t="str">
        <f t="shared" si="16"/>
        <v>1MM25</v>
      </c>
      <c r="W85" s="3">
        <f>INDEX(hPower[Max Lv Min],MATCH(Heroes!F85,hPower[id],0))</f>
        <v>25</v>
      </c>
      <c r="X85" s="1">
        <f>INDEX(Econ[Sell Base],MATCH(Heroes!$F85,Econ[id],0))</f>
        <v>300</v>
      </c>
      <c r="Y85" s="1">
        <f>INDEX(Econ[Sell Growth],MATCH(Heroes!$F85,Econ[id],0))</f>
        <v>300</v>
      </c>
      <c r="Z85" s="1">
        <f>INDEX(Econ[Feed XP Base],MATCH(Heroes!$F85,Econ[id],0))</f>
        <v>300</v>
      </c>
      <c r="AA85" s="1">
        <f>INDEX(Econ[Feed XP Grow],MATCH(Heroes!$F85,Econ[id],0))</f>
        <v>300</v>
      </c>
      <c r="AB85" s="1">
        <f t="shared" si="17"/>
        <v>450</v>
      </c>
      <c r="AC85" s="1">
        <f t="shared" si="18"/>
        <v>450</v>
      </c>
      <c r="AD85" s="92" t="str">
        <f t="shared" si="19"/>
        <v>35-max-evo</v>
      </c>
      <c r="AE85" s="1" t="s">
        <v>69</v>
      </c>
      <c r="AF85" s="1" t="s">
        <v>1769</v>
      </c>
      <c r="AG85" s="1" t="s">
        <v>7</v>
      </c>
      <c r="AH85" s="1" t="s">
        <v>74</v>
      </c>
      <c r="AK85" s="1" t="s">
        <v>431</v>
      </c>
      <c r="AL85" s="1" t="s">
        <v>66</v>
      </c>
      <c r="AM85" s="1">
        <v>0.52053571492329798</v>
      </c>
      <c r="AO85" s="3" t="s">
        <v>93</v>
      </c>
      <c r="AQ85" s="3" t="str">
        <f>VLOOKUP(A85,'_REF Skills'!$A$1:$B$400,2,FALSE)</f>
        <v>Act_r3_Fire_Firestarter</v>
      </c>
      <c r="AR85" s="3" t="str">
        <f>VLOOKUP(A85,'_REF Skills'!$D$1:$E$400,2,FALSE)</f>
        <v>Ldr_r3_Fire_EmberMage_Arkenhold Grace</v>
      </c>
      <c r="BE85"/>
      <c r="BF85" s="12"/>
      <c r="BG85"/>
    </row>
    <row r="86" spans="1:59" ht="16">
      <c r="A86" s="1" t="str">
        <f t="shared" si="13"/>
        <v>r2_Light_Zealot_e1</v>
      </c>
      <c r="B86" s="3" t="s">
        <v>242</v>
      </c>
      <c r="C86" s="1" t="s">
        <v>180</v>
      </c>
      <c r="D86" s="1" t="s">
        <v>120</v>
      </c>
      <c r="E86" s="5">
        <v>92</v>
      </c>
      <c r="F86" s="1">
        <f t="shared" si="14"/>
        <v>2</v>
      </c>
      <c r="G86" s="1">
        <f>INDEX(Family[BaseRarity],MATCH(Heroes!$C86,Family[Family],0))</f>
        <v>2</v>
      </c>
      <c r="H86" s="1">
        <f>INDEX(Family[MaxRarity],MATCH(Heroes!$C86,Family[Family],0))</f>
        <v>3</v>
      </c>
      <c r="I86" s="1">
        <v>1</v>
      </c>
      <c r="J86" s="1" t="s">
        <v>25</v>
      </c>
      <c r="K86" s="1" t="str">
        <f>CONCATENATE(L86,",",VLOOKUP($AO86,'Hero Types'!$B$10:$D$16,2,FALSE))</f>
        <v>5,13</v>
      </c>
      <c r="L86" s="3">
        <v>5</v>
      </c>
      <c r="M86" s="1" t="str">
        <f t="shared" si="15"/>
        <v>Act_r2_Light_Sunburn, Ldr_r2_Light_Zealot_Derendel's Favor</v>
      </c>
      <c r="N86" s="29">
        <f>ROUND(INDEX(hPower[Base Pow Min],MATCH($F86,hPower[id],0))*INDEX(hType[Atk],MATCH($L86,hType[Id],0))+9*AM86,0)</f>
        <v>85</v>
      </c>
      <c r="O86" s="28">
        <f>INDEX(hPower[Pow Grow per Lv],MATCH($F86,hPower[id],0))*INDEX(hType[Atk],MATCH($L86,hType[Id],0))</f>
        <v>9.3333333333333321</v>
      </c>
      <c r="P86" s="29">
        <f>ROUND(INDEX(hPower[Base Pow Min],MATCH($F86,hPower[id],0))*INDEX(hType[Hp],MATCH($L86,hType[Id],0))+15*AM86,0)</f>
        <v>41</v>
      </c>
      <c r="Q86" s="28">
        <f>INDEX(hPower[Pow Grow per Lv],MATCH($F86,hPower[id],0))*INDEX(hType[Hp],MATCH($L86,hType[Id],0))</f>
        <v>3.8888888888888893</v>
      </c>
      <c r="R86" s="29">
        <f>ROUND(INDEX(hPower[Base Pow Min],MATCH($F86,hPower[id],0))*INDEX(hType[Rec],MATCH($L86,hType[Id],0))+3*AM86,0)</f>
        <v>28</v>
      </c>
      <c r="S86" s="28">
        <f>INDEX(hPower[Pow Grow per Lv],MATCH($F86,hPower[id],0))*INDEX(hType[Rec],MATCH($L86,hType[Id],0))</f>
        <v>3.1111111111111107</v>
      </c>
      <c r="T86" s="1">
        <f>INDEX(hPower[Team Cost],MATCH($F86,hPower[id],0))</f>
        <v>4</v>
      </c>
      <c r="U86" s="1">
        <v>0</v>
      </c>
      <c r="V86" s="1" t="str">
        <f t="shared" si="16"/>
        <v>1MM15</v>
      </c>
      <c r="W86" s="3">
        <f>INDEX(hPower[Max Lv Min],MATCH(Heroes!F86,hPower[id],0))</f>
        <v>15</v>
      </c>
      <c r="X86" s="1">
        <f>INDEX(Econ[Sell Base],MATCH(Heroes!$F86,Econ[id],0))</f>
        <v>200</v>
      </c>
      <c r="Y86" s="1">
        <f>INDEX(Econ[Sell Growth],MATCH(Heroes!$F86,Econ[id],0))</f>
        <v>200</v>
      </c>
      <c r="Z86" s="1">
        <f>INDEX(Econ[Feed XP Base],MATCH(Heroes!$F86,Econ[id],0))</f>
        <v>200</v>
      </c>
      <c r="AA86" s="1">
        <f>INDEX(Econ[Feed XP Grow],MATCH(Heroes!$F86,Econ[id],0))</f>
        <v>200</v>
      </c>
      <c r="AB86" s="1">
        <f t="shared" si="17"/>
        <v>300</v>
      </c>
      <c r="AC86" s="1">
        <f t="shared" si="18"/>
        <v>300</v>
      </c>
      <c r="AD86" s="92" t="str">
        <f t="shared" si="19"/>
        <v>25-max-evo</v>
      </c>
      <c r="AE86" s="1" t="s">
        <v>69</v>
      </c>
      <c r="AF86" s="1" t="s">
        <v>1770</v>
      </c>
      <c r="AG86" s="1" t="s">
        <v>7</v>
      </c>
      <c r="AH86" s="1" t="s">
        <v>74</v>
      </c>
      <c r="AK86" s="1" t="s">
        <v>431</v>
      </c>
      <c r="AL86" s="1" t="s">
        <v>65</v>
      </c>
      <c r="AM86" s="1">
        <v>0.52596519476668901</v>
      </c>
      <c r="AO86" s="3" t="s">
        <v>111</v>
      </c>
      <c r="AQ86" s="3" t="str">
        <f>VLOOKUP(A86,'_REF Skills'!$A$1:$B$400,2,FALSE)</f>
        <v>Act_r2_Light_Sunburn</v>
      </c>
      <c r="AR86" s="3" t="str">
        <f>VLOOKUP(A86,'_REF Skills'!$D$1:$E$400,2,FALSE)</f>
        <v>Ldr_r2_Light_Zealot_Derendel's Favor</v>
      </c>
      <c r="BE86"/>
      <c r="BF86" s="12"/>
      <c r="BG86"/>
    </row>
    <row r="87" spans="1:59" ht="16">
      <c r="A87" s="1" t="str">
        <f t="shared" si="13"/>
        <v>r2_Light_Zealot_e2</v>
      </c>
      <c r="B87" s="3" t="s">
        <v>243</v>
      </c>
      <c r="C87" s="1" t="s">
        <v>180</v>
      </c>
      <c r="D87" s="1" t="s">
        <v>120</v>
      </c>
      <c r="E87" s="5">
        <v>93</v>
      </c>
      <c r="F87" s="1">
        <f t="shared" si="14"/>
        <v>3</v>
      </c>
      <c r="G87" s="1">
        <f>INDEX(Family[BaseRarity],MATCH(Heroes!$C87,Family[Family],0))</f>
        <v>2</v>
      </c>
      <c r="H87" s="1">
        <f>INDEX(Family[MaxRarity],MATCH(Heroes!$C87,Family[Family],0))</f>
        <v>3</v>
      </c>
      <c r="I87" s="1">
        <v>2</v>
      </c>
      <c r="J87" s="1" t="s">
        <v>25</v>
      </c>
      <c r="K87" s="1" t="str">
        <f>CONCATENATE(L87,",",VLOOKUP($AO87,'Hero Types'!$B$10:$D$16,2,FALSE))</f>
        <v>5,13</v>
      </c>
      <c r="L87" s="3">
        <v>5</v>
      </c>
      <c r="M87" s="1" t="str">
        <f t="shared" si="15"/>
        <v>Act_r3_Light_Blister, Ldr_r3_Light_Zealot_Derendel's Grace</v>
      </c>
      <c r="N87" s="29">
        <f>ROUND(INDEX(hPower[Base Pow Min],MATCH($F87,hPower[id],0))*INDEX(hType[Atk],MATCH($L87,hType[Id],0))+9*AM87,0)</f>
        <v>135</v>
      </c>
      <c r="O87" s="28">
        <f>INDEX(hPower[Pow Grow per Lv],MATCH($F87,hPower[id],0))*INDEX(hType[Atk],MATCH($L87,hType[Id],0))</f>
        <v>9.3333333333333321</v>
      </c>
      <c r="P87" s="29">
        <f>ROUND(INDEX(hPower[Base Pow Min],MATCH($F87,hPower[id],0))*INDEX(hType[Hp],MATCH($L87,hType[Id],0))+15*AM87,0)</f>
        <v>58</v>
      </c>
      <c r="Q87" s="28">
        <f>INDEX(hPower[Pow Grow per Lv],MATCH($F87,hPower[id],0))*INDEX(hType[Hp],MATCH($L87,hType[Id],0))</f>
        <v>3.8888888888888893</v>
      </c>
      <c r="R87" s="29">
        <f>ROUND(INDEX(hPower[Base Pow Min],MATCH($F87,hPower[id],0))*INDEX(hType[Rec],MATCH($L87,hType[Id],0))+3*AM87,0)</f>
        <v>45</v>
      </c>
      <c r="S87" s="28">
        <f>INDEX(hPower[Pow Grow per Lv],MATCH($F87,hPower[id],0))*INDEX(hType[Rec],MATCH($L87,hType[Id],0))</f>
        <v>3.1111111111111107</v>
      </c>
      <c r="T87" s="1">
        <f>INDEX(hPower[Team Cost],MATCH($F87,hPower[id],0))</f>
        <v>6</v>
      </c>
      <c r="U87" s="1">
        <v>0</v>
      </c>
      <c r="V87" s="1" t="str">
        <f t="shared" si="16"/>
        <v>1MM25</v>
      </c>
      <c r="W87" s="3">
        <f>INDEX(hPower[Max Lv Min],MATCH(Heroes!F87,hPower[id],0))</f>
        <v>25</v>
      </c>
      <c r="X87" s="1">
        <f>INDEX(Econ[Sell Base],MATCH(Heroes!$F87,Econ[id],0))</f>
        <v>300</v>
      </c>
      <c r="Y87" s="1">
        <f>INDEX(Econ[Sell Growth],MATCH(Heroes!$F87,Econ[id],0))</f>
        <v>300</v>
      </c>
      <c r="Z87" s="1">
        <f>INDEX(Econ[Feed XP Base],MATCH(Heroes!$F87,Econ[id],0))</f>
        <v>300</v>
      </c>
      <c r="AA87" s="1">
        <f>INDEX(Econ[Feed XP Grow],MATCH(Heroes!$F87,Econ[id],0))</f>
        <v>300</v>
      </c>
      <c r="AB87" s="1">
        <f t="shared" si="17"/>
        <v>450</v>
      </c>
      <c r="AC87" s="1">
        <f t="shared" si="18"/>
        <v>450</v>
      </c>
      <c r="AD87" s="92" t="str">
        <f t="shared" si="19"/>
        <v>35-max-evo</v>
      </c>
      <c r="AE87" s="1" t="s">
        <v>69</v>
      </c>
      <c r="AF87" s="1" t="s">
        <v>1771</v>
      </c>
      <c r="AG87" s="1" t="s">
        <v>7</v>
      </c>
      <c r="AH87" s="1" t="s">
        <v>74</v>
      </c>
      <c r="AK87" s="1" t="s">
        <v>431</v>
      </c>
      <c r="AL87" s="1" t="s">
        <v>66</v>
      </c>
      <c r="AM87" s="1">
        <v>0.134061439652575</v>
      </c>
      <c r="AO87" s="3" t="s">
        <v>111</v>
      </c>
      <c r="AQ87" s="3" t="str">
        <f>VLOOKUP(A87,'_REF Skills'!$A$1:$B$400,2,FALSE)</f>
        <v>Act_r3_Light_Blister</v>
      </c>
      <c r="AR87" s="3" t="str">
        <f>VLOOKUP(A87,'_REF Skills'!$D$1:$E$400,2,FALSE)</f>
        <v>Ldr_r3_Light_Zealot_Derendel's Grace</v>
      </c>
      <c r="BE87"/>
      <c r="BF87" s="12"/>
      <c r="BG87"/>
    </row>
    <row r="88" spans="1:59" ht="16">
      <c r="A88" s="1" t="str">
        <f t="shared" si="13"/>
        <v>r2_Water_Wizard_e1</v>
      </c>
      <c r="B88" s="3" t="s">
        <v>244</v>
      </c>
      <c r="C88" s="1" t="s">
        <v>180</v>
      </c>
      <c r="D88" s="1" t="s">
        <v>103</v>
      </c>
      <c r="E88" s="5">
        <v>96</v>
      </c>
      <c r="F88" s="1">
        <f t="shared" si="14"/>
        <v>2</v>
      </c>
      <c r="G88" s="1">
        <f>INDEX(Family[BaseRarity],MATCH(Heroes!$C88,Family[Family],0))</f>
        <v>2</v>
      </c>
      <c r="H88" s="1">
        <f>INDEX(Family[MaxRarity],MATCH(Heroes!$C88,Family[Family],0))</f>
        <v>3</v>
      </c>
      <c r="I88" s="1">
        <v>1</v>
      </c>
      <c r="J88" s="1" t="s">
        <v>24</v>
      </c>
      <c r="K88" s="1" t="str">
        <f>CONCATENATE(L88,",",VLOOKUP($AO88,'Hero Types'!$B$10:$D$16,2,FALSE))</f>
        <v>5,10</v>
      </c>
      <c r="L88" s="3">
        <v>5</v>
      </c>
      <c r="M88" s="1" t="str">
        <f t="shared" si="15"/>
        <v>Act_r2_Water_Frozen Heart, Ldr_r2_Water_Wizard_Sherith's Favor</v>
      </c>
      <c r="N88" s="29">
        <f>ROUND(INDEX(hPower[Base Pow Min],MATCH($F88,hPower[id],0))*INDEX(hType[Atk],MATCH($L88,hType[Id],0))+9*AM88,0)</f>
        <v>87</v>
      </c>
      <c r="O88" s="28">
        <f>INDEX(hPower[Pow Grow per Lv],MATCH($F88,hPower[id],0))*INDEX(hType[Atk],MATCH($L88,hType[Id],0))</f>
        <v>9.3333333333333321</v>
      </c>
      <c r="P88" s="29">
        <f>ROUND(INDEX(hPower[Base Pow Min],MATCH($F88,hPower[id],0))*INDEX(hType[Hp],MATCH($L88,hType[Id],0))+15*AM88,0)</f>
        <v>44</v>
      </c>
      <c r="Q88" s="28">
        <f>INDEX(hPower[Pow Grow per Lv],MATCH($F88,hPower[id],0))*INDEX(hType[Hp],MATCH($L88,hType[Id],0))</f>
        <v>3.8888888888888893</v>
      </c>
      <c r="R88" s="29">
        <f>ROUND(INDEX(hPower[Base Pow Min],MATCH($F88,hPower[id],0))*INDEX(hType[Rec],MATCH($L88,hType[Id],0))+3*AM88,0)</f>
        <v>29</v>
      </c>
      <c r="S88" s="28">
        <f>INDEX(hPower[Pow Grow per Lv],MATCH($F88,hPower[id],0))*INDEX(hType[Rec],MATCH($L88,hType[Id],0))</f>
        <v>3.1111111111111107</v>
      </c>
      <c r="T88" s="1">
        <f>INDEX(hPower[Team Cost],MATCH($F88,hPower[id],0))</f>
        <v>4</v>
      </c>
      <c r="U88" s="1">
        <v>0</v>
      </c>
      <c r="V88" s="1" t="str">
        <f t="shared" si="16"/>
        <v>1MM15</v>
      </c>
      <c r="W88" s="3">
        <f>INDEX(hPower[Max Lv Min],MATCH(Heroes!F88,hPower[id],0))</f>
        <v>15</v>
      </c>
      <c r="X88" s="1">
        <f>INDEX(Econ[Sell Base],MATCH(Heroes!$F88,Econ[id],0))</f>
        <v>200</v>
      </c>
      <c r="Y88" s="1">
        <f>INDEX(Econ[Sell Growth],MATCH(Heroes!$F88,Econ[id],0))</f>
        <v>200</v>
      </c>
      <c r="Z88" s="1">
        <f>INDEX(Econ[Feed XP Base],MATCH(Heroes!$F88,Econ[id],0))</f>
        <v>200</v>
      </c>
      <c r="AA88" s="1">
        <f>INDEX(Econ[Feed XP Grow],MATCH(Heroes!$F88,Econ[id],0))</f>
        <v>200</v>
      </c>
      <c r="AB88" s="1">
        <f t="shared" si="17"/>
        <v>300</v>
      </c>
      <c r="AC88" s="1">
        <f t="shared" si="18"/>
        <v>300</v>
      </c>
      <c r="AD88" s="92" t="str">
        <f t="shared" si="19"/>
        <v>25-max-evo</v>
      </c>
      <c r="AE88" s="1" t="s">
        <v>69</v>
      </c>
      <c r="AF88" s="1" t="s">
        <v>1772</v>
      </c>
      <c r="AG88" s="1" t="s">
        <v>7</v>
      </c>
      <c r="AH88" s="1" t="s">
        <v>74</v>
      </c>
      <c r="AK88" s="1" t="s">
        <v>431</v>
      </c>
      <c r="AL88" s="1" t="s">
        <v>65</v>
      </c>
      <c r="AM88" s="1">
        <v>0.73368846902413964</v>
      </c>
      <c r="AO88" s="3" t="s">
        <v>93</v>
      </c>
      <c r="AQ88" s="3" t="str">
        <f>VLOOKUP(A88,'_REF Skills'!$A$1:$B$400,2,FALSE)</f>
        <v>Act_r2_Water_Frozen Heart</v>
      </c>
      <c r="AR88" s="3" t="str">
        <f>VLOOKUP(A88,'_REF Skills'!$D$1:$E$400,2,FALSE)</f>
        <v>Ldr_r2_Water_Wizard_Sherith's Favor</v>
      </c>
      <c r="BE88"/>
      <c r="BF88" s="12"/>
      <c r="BG88"/>
    </row>
    <row r="89" spans="1:59" ht="16">
      <c r="A89" s="1" t="str">
        <f t="shared" si="13"/>
        <v>r2_Water_Wizard_e2</v>
      </c>
      <c r="B89" s="3" t="s">
        <v>245</v>
      </c>
      <c r="C89" s="1" t="s">
        <v>180</v>
      </c>
      <c r="D89" s="1" t="s">
        <v>103</v>
      </c>
      <c r="E89" s="5">
        <v>97</v>
      </c>
      <c r="F89" s="1">
        <f t="shared" si="14"/>
        <v>3</v>
      </c>
      <c r="G89" s="1">
        <f>INDEX(Family[BaseRarity],MATCH(Heroes!$C89,Family[Family],0))</f>
        <v>2</v>
      </c>
      <c r="H89" s="1">
        <f>INDEX(Family[MaxRarity],MATCH(Heroes!$C89,Family[Family],0))</f>
        <v>3</v>
      </c>
      <c r="I89" s="1">
        <v>2</v>
      </c>
      <c r="J89" s="1" t="s">
        <v>24</v>
      </c>
      <c r="K89" s="1" t="str">
        <f>CONCATENATE(L89,",",VLOOKUP($AO89,'Hero Types'!$B$10:$D$16,2,FALSE))</f>
        <v>5,10</v>
      </c>
      <c r="L89" s="3">
        <v>5</v>
      </c>
      <c r="M89" s="1" t="str">
        <f t="shared" si="15"/>
        <v>Act_r3_Water_Sherith's Will, Ldr_r3_Water_Wizard_Sherith's Grace</v>
      </c>
      <c r="N89" s="29">
        <f>ROUND(INDEX(hPower[Base Pow Min],MATCH($F89,hPower[id],0))*INDEX(hType[Atk],MATCH($L89,hType[Id],0))+9*AM89,0)</f>
        <v>139</v>
      </c>
      <c r="O89" s="28">
        <f>INDEX(hPower[Pow Grow per Lv],MATCH($F89,hPower[id],0))*INDEX(hType[Atk],MATCH($L89,hType[Id],0))</f>
        <v>9.3333333333333321</v>
      </c>
      <c r="P89" s="29">
        <f>ROUND(INDEX(hPower[Base Pow Min],MATCH($F89,hPower[id],0))*INDEX(hType[Hp],MATCH($L89,hType[Id],0))+15*AM89,0)</f>
        <v>65</v>
      </c>
      <c r="Q89" s="28">
        <f>INDEX(hPower[Pow Grow per Lv],MATCH($F89,hPower[id],0))*INDEX(hType[Hp],MATCH($L89,hType[Id],0))</f>
        <v>3.8888888888888893</v>
      </c>
      <c r="R89" s="29">
        <f>ROUND(INDEX(hPower[Base Pow Min],MATCH($F89,hPower[id],0))*INDEX(hType[Rec],MATCH($L89,hType[Id],0))+3*AM89,0)</f>
        <v>46</v>
      </c>
      <c r="S89" s="28">
        <f>INDEX(hPower[Pow Grow per Lv],MATCH($F89,hPower[id],0))*INDEX(hType[Rec],MATCH($L89,hType[Id],0))</f>
        <v>3.1111111111111107</v>
      </c>
      <c r="T89" s="1">
        <f>INDEX(hPower[Team Cost],MATCH($F89,hPower[id],0))</f>
        <v>6</v>
      </c>
      <c r="U89" s="1">
        <v>0</v>
      </c>
      <c r="V89" s="1" t="str">
        <f t="shared" si="16"/>
        <v>1MM25</v>
      </c>
      <c r="W89" s="3">
        <f>INDEX(hPower[Max Lv Min],MATCH(Heroes!F89,hPower[id],0))</f>
        <v>25</v>
      </c>
      <c r="X89" s="1">
        <f>INDEX(Econ[Sell Base],MATCH(Heroes!$F89,Econ[id],0))</f>
        <v>300</v>
      </c>
      <c r="Y89" s="1">
        <f>INDEX(Econ[Sell Growth],MATCH(Heroes!$F89,Econ[id],0))</f>
        <v>300</v>
      </c>
      <c r="Z89" s="1">
        <f>INDEX(Econ[Feed XP Base],MATCH(Heroes!$F89,Econ[id],0))</f>
        <v>300</v>
      </c>
      <c r="AA89" s="1">
        <f>INDEX(Econ[Feed XP Grow],MATCH(Heroes!$F89,Econ[id],0))</f>
        <v>300</v>
      </c>
      <c r="AB89" s="1">
        <f t="shared" si="17"/>
        <v>450</v>
      </c>
      <c r="AC89" s="1">
        <f t="shared" si="18"/>
        <v>450</v>
      </c>
      <c r="AD89" s="92" t="str">
        <f t="shared" si="19"/>
        <v>35-max-evo</v>
      </c>
      <c r="AE89" s="1" t="s">
        <v>69</v>
      </c>
      <c r="AF89" s="1" t="s">
        <v>1773</v>
      </c>
      <c r="AG89" s="1" t="s">
        <v>7</v>
      </c>
      <c r="AH89" s="1" t="s">
        <v>74</v>
      </c>
      <c r="AK89" s="1" t="s">
        <v>431</v>
      </c>
      <c r="AL89" s="1" t="s">
        <v>66</v>
      </c>
      <c r="AM89" s="1">
        <v>0.66219241762933601</v>
      </c>
      <c r="AO89" s="3" t="s">
        <v>93</v>
      </c>
      <c r="AQ89" s="3" t="str">
        <f>VLOOKUP(A89,'_REF Skills'!$A$1:$B$400,2,FALSE)</f>
        <v>Act_r3_Water_Sherith's Will</v>
      </c>
      <c r="AR89" s="3" t="str">
        <f>VLOOKUP(A89,'_REF Skills'!$D$1:$E$400,2,FALSE)</f>
        <v>Ldr_r3_Water_Wizard_Sherith's Grace</v>
      </c>
      <c r="BE89"/>
      <c r="BF89" s="12"/>
      <c r="BG89"/>
    </row>
    <row r="90" spans="1:59" ht="16">
      <c r="A90" s="1" t="str">
        <f t="shared" si="13"/>
        <v>r4_Dark_Crawler_e1</v>
      </c>
      <c r="B90" s="3" t="s">
        <v>130</v>
      </c>
      <c r="C90" s="1" t="s">
        <v>166</v>
      </c>
      <c r="D90" s="1" t="s">
        <v>131</v>
      </c>
      <c r="E90" s="5">
        <v>98</v>
      </c>
      <c r="F90" s="1">
        <f t="shared" si="14"/>
        <v>4</v>
      </c>
      <c r="G90" s="1">
        <f>INDEX(Family[BaseRarity],MATCH(Heroes!$C90,Family[Family],0))</f>
        <v>4</v>
      </c>
      <c r="H90" s="1">
        <f>INDEX(Family[MaxRarity],MATCH(Heroes!$C90,Family[Family],0))</f>
        <v>4</v>
      </c>
      <c r="I90" s="1">
        <v>1</v>
      </c>
      <c r="J90" s="1" t="s">
        <v>26</v>
      </c>
      <c r="K90" s="1" t="str">
        <f>CONCATENATE(L90,",",VLOOKUP($AO90,'Hero Types'!$B$10:$D$16,2,FALSE))</f>
        <v>7,15</v>
      </c>
      <c r="L90" s="3">
        <v>7</v>
      </c>
      <c r="M90" s="1" t="str">
        <f t="shared" si="15"/>
        <v>Act_r4_Dark_Nightmare Tendril, Ldr_r4_Dark_Crawler_Moon Mother's Blessing</v>
      </c>
      <c r="N90" s="29">
        <f>ROUND(INDEX(hPower[Base Pow Min],MATCH($F90,hPower[id],0))*INDEX(hType[Atk],MATCH($L90,hType[Id],0))+9*AM90,0)</f>
        <v>134</v>
      </c>
      <c r="O90" s="28">
        <f>INDEX(hPower[Pow Grow per Lv],MATCH($F90,hPower[id],0))*INDEX(hType[Atk],MATCH($L90,hType[Id],0))</f>
        <v>4.6666666666666661</v>
      </c>
      <c r="P90" s="29">
        <f>ROUND(INDEX(hPower[Base Pow Min],MATCH($F90,hPower[id],0))*INDEX(hType[Hp],MATCH($L90,hType[Id],0))+15*AM90,0)</f>
        <v>556</v>
      </c>
      <c r="Q90" s="28">
        <f>INDEX(hPower[Pow Grow per Lv],MATCH($F90,hPower[id],0))*INDEX(hType[Hp],MATCH($L90,hType[Id],0))</f>
        <v>19.444444444444443</v>
      </c>
      <c r="R90" s="29">
        <f>ROUND(INDEX(hPower[Base Pow Min],MATCH($F90,hPower[id],0))*INDEX(hType[Rec],MATCH($L90,hType[Id],0))+3*AM90,0)</f>
        <v>45</v>
      </c>
      <c r="S90" s="28">
        <f>INDEX(hPower[Pow Grow per Lv],MATCH($F90,hPower[id],0))*INDEX(hType[Rec],MATCH($L90,hType[Id],0))</f>
        <v>1.5555555555555554</v>
      </c>
      <c r="T90" s="1">
        <f>INDEX(hPower[Team Cost],MATCH($F90,hPower[id],0))</f>
        <v>9</v>
      </c>
      <c r="U90" s="1">
        <v>0</v>
      </c>
      <c r="V90" s="1" t="str">
        <f t="shared" si="16"/>
        <v>1MM35</v>
      </c>
      <c r="W90" s="3">
        <f>INDEX(hPower[Max Lv Min],MATCH(Heroes!F90,hPower[id],0))</f>
        <v>35</v>
      </c>
      <c r="X90" s="1">
        <f>INDEX(Econ[Sell Base],MATCH(Heroes!$F90,Econ[id],0))</f>
        <v>400</v>
      </c>
      <c r="Y90" s="1">
        <f>INDEX(Econ[Sell Growth],MATCH(Heroes!$F90,Econ[id],0))</f>
        <v>400</v>
      </c>
      <c r="Z90" s="1">
        <f>INDEX(Econ[Feed XP Base],MATCH(Heroes!$F90,Econ[id],0))</f>
        <v>400</v>
      </c>
      <c r="AA90" s="1">
        <f>INDEX(Econ[Feed XP Grow],MATCH(Heroes!$F90,Econ[id],0))</f>
        <v>400</v>
      </c>
      <c r="AB90" s="1">
        <f t="shared" si="17"/>
        <v>600</v>
      </c>
      <c r="AC90" s="1">
        <f t="shared" si="18"/>
        <v>600</v>
      </c>
      <c r="AD90" s="92" t="str">
        <f t="shared" si="19"/>
        <v>50-max-evo</v>
      </c>
      <c r="AE90" s="1" t="s">
        <v>69</v>
      </c>
      <c r="AF90" s="1" t="s">
        <v>1774</v>
      </c>
      <c r="AG90" s="1" t="s">
        <v>7</v>
      </c>
      <c r="AH90" s="1" t="s">
        <v>74</v>
      </c>
      <c r="AK90" s="1" t="s">
        <v>431</v>
      </c>
      <c r="AL90" s="1" t="s">
        <v>66</v>
      </c>
      <c r="AM90" s="1">
        <v>4.3055116128144832E-2</v>
      </c>
      <c r="AO90" s="3" t="s">
        <v>20</v>
      </c>
      <c r="AQ90" s="3" t="str">
        <f>VLOOKUP(A90,'_REF Skills'!$A$1:$B$400,2,FALSE)</f>
        <v>Act_r4_Dark_Nightmare Tendril</v>
      </c>
      <c r="AR90" s="3" t="str">
        <f>VLOOKUP(A90,'_REF Skills'!$D$1:$E$400,2,FALSE)</f>
        <v>Ldr_r4_Dark_Crawler_Moon Mother's Blessing</v>
      </c>
      <c r="BE90"/>
      <c r="BF90" s="12"/>
      <c r="BG90"/>
    </row>
    <row r="91" spans="1:59" ht="16">
      <c r="A91" s="1" t="str">
        <f t="shared" si="13"/>
        <v>r4_Dark_Revenant_e1</v>
      </c>
      <c r="B91" s="3" t="s">
        <v>809</v>
      </c>
      <c r="C91" s="1" t="s">
        <v>515</v>
      </c>
      <c r="D91" s="1" t="s">
        <v>133</v>
      </c>
      <c r="E91" s="5">
        <v>99</v>
      </c>
      <c r="F91" s="1">
        <f t="shared" si="14"/>
        <v>4</v>
      </c>
      <c r="G91" s="1">
        <f>INDEX(Family[BaseRarity],MATCH(Heroes!$C91,Family[Family],0))</f>
        <v>4</v>
      </c>
      <c r="H91" s="1">
        <f>INDEX(Family[MaxRarity],MATCH(Heroes!$C91,Family[Family],0))</f>
        <v>5</v>
      </c>
      <c r="I91" s="1">
        <v>1</v>
      </c>
      <c r="J91" s="1" t="s">
        <v>26</v>
      </c>
      <c r="K91" s="1" t="str">
        <f>CONCATENATE(L91,",",VLOOKUP($AO91,'Hero Types'!$B$10:$D$16,2,FALSE))</f>
        <v>4,14</v>
      </c>
      <c r="L91" s="3">
        <v>4</v>
      </c>
      <c r="M91" s="1" t="str">
        <f t="shared" si="15"/>
        <v>Act_r4_Dark_Scythe, Ldr_r4_Dark_Revenant_Moon Mother's Blessing</v>
      </c>
      <c r="N91" s="29">
        <f>ROUND(INDEX(hPower[Base Pow Min],MATCH($F91,hPower[id],0))*INDEX(hType[Atk],MATCH($L91,hType[Id],0))+9*AM91,0)</f>
        <v>336</v>
      </c>
      <c r="O91" s="28">
        <f>INDEX(hPower[Pow Grow per Lv],MATCH($F91,hPower[id],0))*INDEX(hType[Atk],MATCH($L91,hType[Id],0))</f>
        <v>11.666666666666668</v>
      </c>
      <c r="P91" s="29">
        <f>ROUND(INDEX(hPower[Base Pow Min],MATCH($F91,hPower[id],0))*INDEX(hType[Hp],MATCH($L91,hType[Id],0))+15*AM91,0)</f>
        <v>227</v>
      </c>
      <c r="Q91" s="28">
        <f>INDEX(hPower[Pow Grow per Lv],MATCH($F91,hPower[id],0))*INDEX(hType[Hp],MATCH($L91,hType[Id],0))</f>
        <v>7.7777777777777786</v>
      </c>
      <c r="R91" s="29">
        <f>ROUND(INDEX(hPower[Base Pow Min],MATCH($F91,hPower[id],0))*INDEX(hType[Rec],MATCH($L91,hType[Id],0))+3*AM91,0)</f>
        <v>45</v>
      </c>
      <c r="S91" s="28">
        <f>INDEX(hPower[Pow Grow per Lv],MATCH($F91,hPower[id],0))*INDEX(hType[Rec],MATCH($L91,hType[Id],0))</f>
        <v>1.5555555555555554</v>
      </c>
      <c r="T91" s="1">
        <f>INDEX(hPower[Team Cost],MATCH($F91,hPower[id],0))</f>
        <v>9</v>
      </c>
      <c r="U91" s="1">
        <v>0</v>
      </c>
      <c r="V91" s="1" t="str">
        <f t="shared" si="16"/>
        <v>1MM35</v>
      </c>
      <c r="W91" s="3">
        <f>INDEX(hPower[Max Lv Min],MATCH(Heroes!F91,hPower[id],0))</f>
        <v>35</v>
      </c>
      <c r="X91" s="1">
        <f>INDEX(Econ[Sell Base],MATCH(Heroes!$F91,Econ[id],0))</f>
        <v>400</v>
      </c>
      <c r="Y91" s="1">
        <f>INDEX(Econ[Sell Growth],MATCH(Heroes!$F91,Econ[id],0))</f>
        <v>400</v>
      </c>
      <c r="Z91" s="1">
        <f>INDEX(Econ[Feed XP Base],MATCH(Heroes!$F91,Econ[id],0))</f>
        <v>400</v>
      </c>
      <c r="AA91" s="1">
        <f>INDEX(Econ[Feed XP Grow],MATCH(Heroes!$F91,Econ[id],0))</f>
        <v>400</v>
      </c>
      <c r="AB91" s="1">
        <f t="shared" si="17"/>
        <v>600</v>
      </c>
      <c r="AC91" s="1">
        <f t="shared" si="18"/>
        <v>600</v>
      </c>
      <c r="AD91" s="92" t="str">
        <f t="shared" si="19"/>
        <v>50-max-evo</v>
      </c>
      <c r="AE91" s="1" t="s">
        <v>69</v>
      </c>
      <c r="AF91" s="1" t="s">
        <v>1775</v>
      </c>
      <c r="AG91" s="1" t="s">
        <v>7</v>
      </c>
      <c r="AH91" s="1" t="s">
        <v>74</v>
      </c>
      <c r="AK91" s="1" t="s">
        <v>431</v>
      </c>
      <c r="AL91" s="1" t="s">
        <v>66</v>
      </c>
      <c r="AM91" s="1">
        <v>0.31311341342554977</v>
      </c>
      <c r="AO91" s="3" t="s">
        <v>820</v>
      </c>
      <c r="AQ91" s="3" t="str">
        <f>VLOOKUP(A91,'_REF Skills'!$A$1:$B$400,2,FALSE)</f>
        <v>Act_r4_Dark_Scythe</v>
      </c>
      <c r="AR91" s="3" t="str">
        <f>VLOOKUP(A91,'_REF Skills'!$D$1:$E$400,2,FALSE)</f>
        <v>Ldr_r4_Dark_Revenant_Moon Mother's Blessing</v>
      </c>
      <c r="BE91"/>
      <c r="BF91" s="12"/>
      <c r="BG91"/>
    </row>
    <row r="92" spans="1:59" ht="16">
      <c r="A92" s="1" t="str">
        <f t="shared" si="13"/>
        <v>r4_Dark_Revenant_e2</v>
      </c>
      <c r="B92" s="3" t="s">
        <v>794</v>
      </c>
      <c r="C92" s="1" t="s">
        <v>515</v>
      </c>
      <c r="D92" s="1" t="s">
        <v>133</v>
      </c>
      <c r="E92" s="5">
        <v>100</v>
      </c>
      <c r="F92" s="1">
        <f t="shared" si="14"/>
        <v>5</v>
      </c>
      <c r="G92" s="1">
        <f>INDEX(Family[BaseRarity],MATCH(Heroes!$C92,Family[Family],0))</f>
        <v>4</v>
      </c>
      <c r="H92" s="1">
        <f>INDEX(Family[MaxRarity],MATCH(Heroes!$C92,Family[Family],0))</f>
        <v>5</v>
      </c>
      <c r="I92" s="1">
        <v>2</v>
      </c>
      <c r="J92" s="1" t="s">
        <v>26</v>
      </c>
      <c r="K92" s="1" t="str">
        <f>CONCATENATE(L92,",",VLOOKUP($AO92,'Hero Types'!$B$10:$D$16,2,FALSE))</f>
        <v>4,14</v>
      </c>
      <c r="L92" s="3">
        <v>4</v>
      </c>
      <c r="M92" s="1" t="str">
        <f t="shared" si="15"/>
        <v>Act_r5_Dark_Reap, Ldr_r5_Dark_Revenant_Moon Mother's Dedication</v>
      </c>
      <c r="N92" s="29">
        <f>ROUND(INDEX(hPower[Base Pow Min],MATCH($F92,hPower[id],0))*INDEX(hType[Atk],MATCH($L92,hType[Id],0))+9*AM92,0)</f>
        <v>668</v>
      </c>
      <c r="O92" s="28">
        <f>INDEX(hPower[Pow Grow per Lv],MATCH($F92,hPower[id],0))*INDEX(hType[Atk],MATCH($L92,hType[Id],0))</f>
        <v>11.666666666666668</v>
      </c>
      <c r="P92" s="29">
        <f>ROUND(INDEX(hPower[Base Pow Min],MATCH($F92,hPower[id],0))*INDEX(hType[Hp],MATCH($L92,hType[Id],0))+15*AM92,0)</f>
        <v>446</v>
      </c>
      <c r="Q92" s="28">
        <f>INDEX(hPower[Pow Grow per Lv],MATCH($F92,hPower[id],0))*INDEX(hType[Hp],MATCH($L92,hType[Id],0))</f>
        <v>7.7777777777777786</v>
      </c>
      <c r="R92" s="29">
        <f>ROUND(INDEX(hPower[Base Pow Min],MATCH($F92,hPower[id],0))*INDEX(hType[Rec],MATCH($L92,hType[Id],0))+3*AM92,0)</f>
        <v>89</v>
      </c>
      <c r="S92" s="28">
        <f>INDEX(hPower[Pow Grow per Lv],MATCH($F92,hPower[id],0))*INDEX(hType[Rec],MATCH($L92,hType[Id],0))</f>
        <v>1.5555555555555554</v>
      </c>
      <c r="T92" s="1">
        <f>INDEX(hPower[Team Cost],MATCH($F92,hPower[id],0))</f>
        <v>15</v>
      </c>
      <c r="U92" s="1">
        <v>0</v>
      </c>
      <c r="V92" s="1" t="str">
        <f t="shared" si="16"/>
        <v>1MM50</v>
      </c>
      <c r="W92" s="3">
        <f>INDEX(hPower[Max Lv Min],MATCH(Heroes!F92,hPower[id],0))</f>
        <v>50</v>
      </c>
      <c r="X92" s="1">
        <f>INDEX(Econ[Sell Base],MATCH(Heroes!$F92,Econ[id],0))</f>
        <v>500</v>
      </c>
      <c r="Y92" s="1">
        <f>INDEX(Econ[Sell Growth],MATCH(Heroes!$F92,Econ[id],0))</f>
        <v>500</v>
      </c>
      <c r="Z92" s="1">
        <f>INDEX(Econ[Feed XP Base],MATCH(Heroes!$F92,Econ[id],0))</f>
        <v>500</v>
      </c>
      <c r="AA92" s="1">
        <f>INDEX(Econ[Feed XP Grow],MATCH(Heroes!$F92,Econ[id],0))</f>
        <v>500</v>
      </c>
      <c r="AB92" s="1">
        <f t="shared" si="17"/>
        <v>750</v>
      </c>
      <c r="AC92" s="1">
        <f t="shared" si="18"/>
        <v>750</v>
      </c>
      <c r="AD92" s="92" t="str">
        <f t="shared" si="19"/>
        <v>70-max-evo</v>
      </c>
      <c r="AE92" s="1" t="s">
        <v>69</v>
      </c>
      <c r="AF92" s="1" t="s">
        <v>1776</v>
      </c>
      <c r="AG92" s="1" t="s">
        <v>7</v>
      </c>
      <c r="AH92" s="1" t="s">
        <v>74</v>
      </c>
      <c r="AK92" s="1" t="s">
        <v>431</v>
      </c>
      <c r="AL92" s="1" t="s">
        <v>71</v>
      </c>
      <c r="AM92" s="1">
        <v>0.10584067278363707</v>
      </c>
      <c r="AO92" s="3" t="s">
        <v>820</v>
      </c>
      <c r="AQ92" s="3" t="str">
        <f>VLOOKUP(A92,'_REF Skills'!$A$1:$B$400,2,FALSE)</f>
        <v>Act_r5_Dark_Reap</v>
      </c>
      <c r="AR92" s="3" t="str">
        <f>VLOOKUP(A92,'_REF Skills'!$D$1:$E$400,2,FALSE)</f>
        <v>Ldr_r5_Dark_Revenant_Moon Mother's Dedication</v>
      </c>
      <c r="BE92"/>
      <c r="BF92" s="12"/>
      <c r="BG92"/>
    </row>
    <row r="93" spans="1:59" ht="16">
      <c r="A93" s="1" t="str">
        <f t="shared" si="13"/>
        <v>r4_Dark_Wyrm_e1</v>
      </c>
      <c r="B93" s="3" t="s">
        <v>246</v>
      </c>
      <c r="C93" s="1" t="s">
        <v>152</v>
      </c>
      <c r="D93" s="1" t="s">
        <v>122</v>
      </c>
      <c r="E93" s="5">
        <v>101</v>
      </c>
      <c r="F93" s="1">
        <f t="shared" si="14"/>
        <v>4</v>
      </c>
      <c r="G93" s="1">
        <f>INDEX(Family[BaseRarity],MATCH(Heroes!$C93,Family[Family],0))</f>
        <v>4</v>
      </c>
      <c r="H93" s="1">
        <f>INDEX(Family[MaxRarity],MATCH(Heroes!$C93,Family[Family],0))</f>
        <v>5</v>
      </c>
      <c r="I93" s="1">
        <v>1</v>
      </c>
      <c r="J93" s="1" t="s">
        <v>26</v>
      </c>
      <c r="K93" s="1" t="str">
        <f>CONCATENATE(L93,",",VLOOKUP($AO93,'Hero Types'!$B$10:$D$16,2,FALSE))</f>
        <v>6,15</v>
      </c>
      <c r="L93" s="3">
        <v>6</v>
      </c>
      <c r="M93" s="1" t="str">
        <f t="shared" si="15"/>
        <v>Act_r4_Dark_Shadow Pounce, Ldr_r4_Dark_Wyrm_Moon Mother's Blessing</v>
      </c>
      <c r="N93" s="29">
        <f>ROUND(INDEX(hPower[Base Pow Min],MATCH($F93,hPower[id],0))*INDEX(hType[Atk],MATCH($L93,hType[Id],0))+9*AM93,0)</f>
        <v>269</v>
      </c>
      <c r="O93" s="28">
        <f>INDEX(hPower[Pow Grow per Lv],MATCH($F93,hPower[id],0))*INDEX(hType[Atk],MATCH($L93,hType[Id],0))</f>
        <v>9.3333333333333321</v>
      </c>
      <c r="P93" s="29">
        <f>ROUND(INDEX(hPower[Base Pow Min],MATCH($F93,hPower[id],0))*INDEX(hType[Hp],MATCH($L93,hType[Id],0))+15*AM93,0)</f>
        <v>449</v>
      </c>
      <c r="Q93" s="28">
        <f>INDEX(hPower[Pow Grow per Lv],MATCH($F93,hPower[id],0))*INDEX(hType[Hp],MATCH($L93,hType[Id],0))</f>
        <v>15.555555555555557</v>
      </c>
      <c r="R93" s="29">
        <f>ROUND(INDEX(hPower[Base Pow Min],MATCH($F93,hPower[id],0))*INDEX(hType[Rec],MATCH($L93,hType[Id],0))+3*AM93,0)</f>
        <v>23</v>
      </c>
      <c r="S93" s="28">
        <f>INDEX(hPower[Pow Grow per Lv],MATCH($F93,hPower[id],0))*INDEX(hType[Rec],MATCH($L93,hType[Id],0))</f>
        <v>0.77777777777777768</v>
      </c>
      <c r="T93" s="1">
        <f>INDEX(hPower[Team Cost],MATCH($F93,hPower[id],0))</f>
        <v>9</v>
      </c>
      <c r="U93" s="1">
        <v>0</v>
      </c>
      <c r="V93" s="1" t="str">
        <f t="shared" si="16"/>
        <v>1MM35</v>
      </c>
      <c r="W93" s="3">
        <f>INDEX(hPower[Max Lv Min],MATCH(Heroes!F93,hPower[id],0))</f>
        <v>35</v>
      </c>
      <c r="X93" s="1">
        <f>INDEX(Econ[Sell Base],MATCH(Heroes!$F93,Econ[id],0))</f>
        <v>400</v>
      </c>
      <c r="Y93" s="1">
        <f>INDEX(Econ[Sell Growth],MATCH(Heroes!$F93,Econ[id],0))</f>
        <v>400</v>
      </c>
      <c r="Z93" s="1">
        <f>INDEX(Econ[Feed XP Base],MATCH(Heroes!$F93,Econ[id],0))</f>
        <v>400</v>
      </c>
      <c r="AA93" s="1">
        <f>INDEX(Econ[Feed XP Grow],MATCH(Heroes!$F93,Econ[id],0))</f>
        <v>400</v>
      </c>
      <c r="AB93" s="1">
        <f t="shared" si="17"/>
        <v>600</v>
      </c>
      <c r="AC93" s="1">
        <f t="shared" si="18"/>
        <v>600</v>
      </c>
      <c r="AD93" s="92" t="str">
        <f t="shared" si="19"/>
        <v>50-max-evo</v>
      </c>
      <c r="AE93" s="1" t="s">
        <v>69</v>
      </c>
      <c r="AF93" s="1" t="s">
        <v>1777</v>
      </c>
      <c r="AG93" s="1" t="s">
        <v>7</v>
      </c>
      <c r="AH93" s="1" t="s">
        <v>74</v>
      </c>
      <c r="AK93" s="1" t="s">
        <v>431</v>
      </c>
      <c r="AL93" s="1" t="s">
        <v>66</v>
      </c>
      <c r="AM93" s="1">
        <v>0.29664391781041954</v>
      </c>
      <c r="AO93" s="3" t="s">
        <v>20</v>
      </c>
      <c r="AQ93" s="3" t="str">
        <f>VLOOKUP(A93,'_REF Skills'!$A$1:$B$400,2,FALSE)</f>
        <v>Act_r4_Dark_Shadow Pounce</v>
      </c>
      <c r="AR93" s="3" t="str">
        <f>VLOOKUP(A93,'_REF Skills'!$D$1:$E$400,2,FALSE)</f>
        <v>Ldr_r4_Dark_Wyrm_Moon Mother's Blessing</v>
      </c>
      <c r="BE93"/>
      <c r="BF93" s="12"/>
      <c r="BG93"/>
    </row>
    <row r="94" spans="1:59" ht="16">
      <c r="A94" s="1" t="str">
        <f t="shared" si="13"/>
        <v>r4_Dark_Wyrm_e2</v>
      </c>
      <c r="B94" s="3" t="s">
        <v>247</v>
      </c>
      <c r="C94" s="1" t="s">
        <v>152</v>
      </c>
      <c r="D94" s="1" t="s">
        <v>122</v>
      </c>
      <c r="E94" s="5">
        <v>102</v>
      </c>
      <c r="F94" s="1">
        <f t="shared" si="14"/>
        <v>5</v>
      </c>
      <c r="G94" s="1">
        <f>INDEX(Family[BaseRarity],MATCH(Heroes!$C94,Family[Family],0))</f>
        <v>4</v>
      </c>
      <c r="H94" s="1">
        <f>INDEX(Family[MaxRarity],MATCH(Heroes!$C94,Family[Family],0))</f>
        <v>5</v>
      </c>
      <c r="I94" s="1">
        <v>2</v>
      </c>
      <c r="J94" s="1" t="s">
        <v>26</v>
      </c>
      <c r="K94" s="1" t="str">
        <f>CONCATENATE(L94,",",VLOOKUP($AO94,'Hero Types'!$B$10:$D$16,2,FALSE))</f>
        <v>6,15</v>
      </c>
      <c r="L94" s="3">
        <v>6</v>
      </c>
      <c r="M94" s="1" t="str">
        <f t="shared" si="15"/>
        <v>Act_r5_Dark_Shadow Maul, Ldr_r5_Dark_Wyrm_Moon Mother's Dedication</v>
      </c>
      <c r="N94" s="29">
        <f>ROUND(INDEX(hPower[Base Pow Min],MATCH($F94,hPower[id],0))*INDEX(hType[Atk],MATCH($L94,hType[Id],0))+9*AM94,0)</f>
        <v>538</v>
      </c>
      <c r="O94" s="28">
        <f>INDEX(hPower[Pow Grow per Lv],MATCH($F94,hPower[id],0))*INDEX(hType[Atk],MATCH($L94,hType[Id],0))</f>
        <v>9.3333333333333321</v>
      </c>
      <c r="P94" s="29">
        <f>ROUND(INDEX(hPower[Base Pow Min],MATCH($F94,hPower[id],0))*INDEX(hType[Hp],MATCH($L94,hType[Id],0))+15*AM94,0)</f>
        <v>897</v>
      </c>
      <c r="Q94" s="28">
        <f>INDEX(hPower[Pow Grow per Lv],MATCH($F94,hPower[id],0))*INDEX(hType[Hp],MATCH($L94,hType[Id],0))</f>
        <v>15.555555555555557</v>
      </c>
      <c r="R94" s="29">
        <f>ROUND(INDEX(hPower[Base Pow Min],MATCH($F94,hPower[id],0))*INDEX(hType[Rec],MATCH($L94,hType[Id],0))+3*AM94,0)</f>
        <v>46</v>
      </c>
      <c r="S94" s="28">
        <f>INDEX(hPower[Pow Grow per Lv],MATCH($F94,hPower[id],0))*INDEX(hType[Rec],MATCH($L94,hType[Id],0))</f>
        <v>0.77777777777777768</v>
      </c>
      <c r="T94" s="1">
        <f>INDEX(hPower[Team Cost],MATCH($F94,hPower[id],0))</f>
        <v>15</v>
      </c>
      <c r="U94" s="1">
        <v>0</v>
      </c>
      <c r="V94" s="1" t="str">
        <f t="shared" si="16"/>
        <v>1MM50</v>
      </c>
      <c r="W94" s="3">
        <f>INDEX(hPower[Max Lv Min],MATCH(Heroes!F94,hPower[id],0))</f>
        <v>50</v>
      </c>
      <c r="X94" s="1">
        <f>INDEX(Econ[Sell Base],MATCH(Heroes!$F94,Econ[id],0))</f>
        <v>500</v>
      </c>
      <c r="Y94" s="1">
        <f>INDEX(Econ[Sell Growth],MATCH(Heroes!$F94,Econ[id],0))</f>
        <v>500</v>
      </c>
      <c r="Z94" s="1">
        <f>INDEX(Econ[Feed XP Base],MATCH(Heroes!$F94,Econ[id],0))</f>
        <v>500</v>
      </c>
      <c r="AA94" s="1">
        <f>INDEX(Econ[Feed XP Grow],MATCH(Heroes!$F94,Econ[id],0))</f>
        <v>500</v>
      </c>
      <c r="AB94" s="1">
        <f t="shared" si="17"/>
        <v>750</v>
      </c>
      <c r="AC94" s="1">
        <f t="shared" si="18"/>
        <v>750</v>
      </c>
      <c r="AD94" s="92" t="str">
        <f t="shared" si="19"/>
        <v>70-max-evo</v>
      </c>
      <c r="AE94" s="1" t="s">
        <v>69</v>
      </c>
      <c r="AF94" s="1" t="s">
        <v>1778</v>
      </c>
      <c r="AG94" s="1" t="s">
        <v>7</v>
      </c>
      <c r="AH94" s="1" t="s">
        <v>74</v>
      </c>
      <c r="AK94" s="1" t="s">
        <v>431</v>
      </c>
      <c r="AL94" s="1" t="s">
        <v>71</v>
      </c>
      <c r="AM94" s="1">
        <v>0.57371867810316524</v>
      </c>
      <c r="AO94" s="3" t="s">
        <v>20</v>
      </c>
      <c r="AQ94" s="3" t="str">
        <f>VLOOKUP(A94,'_REF Skills'!$A$1:$B$400,2,FALSE)</f>
        <v>Act_r5_Dark_Shadow Maul</v>
      </c>
      <c r="AR94" s="3" t="str">
        <f>VLOOKUP(A94,'_REF Skills'!$D$1:$E$400,2,FALSE)</f>
        <v>Ldr_r5_Dark_Wyrm_Moon Mother's Dedication</v>
      </c>
      <c r="BE94"/>
      <c r="BF94" s="12"/>
      <c r="BG94"/>
    </row>
    <row r="95" spans="1:59" ht="16">
      <c r="A95" s="1" t="str">
        <f t="shared" si="13"/>
        <v>r4_Earth_Basilisk_e1</v>
      </c>
      <c r="B95" s="3" t="s">
        <v>750</v>
      </c>
      <c r="C95" s="1" t="s">
        <v>152</v>
      </c>
      <c r="D95" s="1" t="s">
        <v>104</v>
      </c>
      <c r="E95" s="5">
        <v>103</v>
      </c>
      <c r="F95" s="1">
        <f t="shared" si="14"/>
        <v>4</v>
      </c>
      <c r="G95" s="1">
        <f>INDEX(Family[BaseRarity],MATCH(Heroes!$C95,Family[Family],0))</f>
        <v>4</v>
      </c>
      <c r="H95" s="1">
        <f>INDEX(Family[MaxRarity],MATCH(Heroes!$C95,Family[Family],0))</f>
        <v>5</v>
      </c>
      <c r="I95" s="1">
        <v>1</v>
      </c>
      <c r="J95" s="1" t="s">
        <v>23</v>
      </c>
      <c r="K95" s="1" t="str">
        <f>CONCATENATE(L95,",",VLOOKUP($AO95,'Hero Types'!$B$10:$D$16,2,FALSE))</f>
        <v>6,15</v>
      </c>
      <c r="L95" s="3">
        <v>6</v>
      </c>
      <c r="M95" s="1" t="str">
        <f t="shared" si="15"/>
        <v>Act_r4_Earth_Stunning Gaze, Ldr_r4_Earth_Basilisk_Iildor's Blessing</v>
      </c>
      <c r="N95" s="29">
        <f>ROUND(INDEX(hPower[Base Pow Min],MATCH($F95,hPower[id],0))*INDEX(hType[Atk],MATCH($L95,hType[Id],0))+9*AM95,0)</f>
        <v>271</v>
      </c>
      <c r="O95" s="28">
        <f>INDEX(hPower[Pow Grow per Lv],MATCH($F95,hPower[id],0))*INDEX(hType[Atk],MATCH($L95,hType[Id],0))</f>
        <v>9.3333333333333321</v>
      </c>
      <c r="P95" s="29">
        <f>ROUND(INDEX(hPower[Base Pow Min],MATCH($F95,hPower[id],0))*INDEX(hType[Hp],MATCH($L95,hType[Id],0))+15*AM95,0)</f>
        <v>452</v>
      </c>
      <c r="Q95" s="28">
        <f>INDEX(hPower[Pow Grow per Lv],MATCH($F95,hPower[id],0))*INDEX(hType[Hp],MATCH($L95,hType[Id],0))</f>
        <v>15.555555555555557</v>
      </c>
      <c r="R95" s="29">
        <f>ROUND(INDEX(hPower[Base Pow Min],MATCH($F95,hPower[id],0))*INDEX(hType[Rec],MATCH($L95,hType[Id],0))+3*AM95,0)</f>
        <v>24</v>
      </c>
      <c r="S95" s="28">
        <f>INDEX(hPower[Pow Grow per Lv],MATCH($F95,hPower[id],0))*INDEX(hType[Rec],MATCH($L95,hType[Id],0))</f>
        <v>0.77777777777777768</v>
      </c>
      <c r="T95" s="1">
        <f>INDEX(hPower[Team Cost],MATCH($F95,hPower[id],0))</f>
        <v>9</v>
      </c>
      <c r="U95" s="1">
        <v>0</v>
      </c>
      <c r="V95" s="1" t="str">
        <f t="shared" si="16"/>
        <v>1MM35</v>
      </c>
      <c r="W95" s="3">
        <f>INDEX(hPower[Max Lv Min],MATCH(Heroes!F95,hPower[id],0))</f>
        <v>35</v>
      </c>
      <c r="X95" s="1">
        <f>INDEX(Econ[Sell Base],MATCH(Heroes!$F95,Econ[id],0))</f>
        <v>400</v>
      </c>
      <c r="Y95" s="1">
        <f>INDEX(Econ[Sell Growth],MATCH(Heroes!$F95,Econ[id],0))</f>
        <v>400</v>
      </c>
      <c r="Z95" s="1">
        <f>INDEX(Econ[Feed XP Base],MATCH(Heroes!$F95,Econ[id],0))</f>
        <v>400</v>
      </c>
      <c r="AA95" s="1">
        <f>INDEX(Econ[Feed XP Grow],MATCH(Heroes!$F95,Econ[id],0))</f>
        <v>400</v>
      </c>
      <c r="AB95" s="1">
        <f t="shared" si="17"/>
        <v>600</v>
      </c>
      <c r="AC95" s="1">
        <f t="shared" si="18"/>
        <v>600</v>
      </c>
      <c r="AD95" s="92" t="str">
        <f t="shared" si="19"/>
        <v>50-max-evo</v>
      </c>
      <c r="AE95" s="1" t="s">
        <v>69</v>
      </c>
      <c r="AF95" s="1" t="s">
        <v>1779</v>
      </c>
      <c r="AG95" s="1" t="s">
        <v>7</v>
      </c>
      <c r="AH95" s="1" t="s">
        <v>74</v>
      </c>
      <c r="AK95" s="1" t="s">
        <v>431</v>
      </c>
      <c r="AL95" s="1" t="s">
        <v>66</v>
      </c>
      <c r="AM95" s="1">
        <v>0.52513257252838419</v>
      </c>
      <c r="AO95" s="3" t="s">
        <v>20</v>
      </c>
      <c r="AQ95" s="3" t="str">
        <f>VLOOKUP(A95,'_REF Skills'!$A$1:$B$400,2,FALSE)</f>
        <v>Act_r4_Earth_Stunning Gaze</v>
      </c>
      <c r="AR95" s="3" t="str">
        <f>VLOOKUP(A95,'_REF Skills'!$D$1:$E$400,2,FALSE)</f>
        <v>Ldr_r4_Earth_Basilisk_Iildor's Blessing</v>
      </c>
      <c r="BE95"/>
      <c r="BF95" s="12"/>
      <c r="BG95"/>
    </row>
    <row r="96" spans="1:59" ht="16">
      <c r="A96" s="1" t="str">
        <f t="shared" si="13"/>
        <v>r4_Earth_Basilisk_e2</v>
      </c>
      <c r="B96" s="3" t="s">
        <v>751</v>
      </c>
      <c r="C96" s="1" t="s">
        <v>152</v>
      </c>
      <c r="D96" s="1" t="s">
        <v>104</v>
      </c>
      <c r="E96" s="5">
        <v>104</v>
      </c>
      <c r="F96" s="1">
        <f t="shared" si="14"/>
        <v>5</v>
      </c>
      <c r="G96" s="1">
        <f>INDEX(Family[BaseRarity],MATCH(Heroes!$C96,Family[Family],0))</f>
        <v>4</v>
      </c>
      <c r="H96" s="1">
        <f>INDEX(Family[MaxRarity],MATCH(Heroes!$C96,Family[Family],0))</f>
        <v>5</v>
      </c>
      <c r="I96" s="1">
        <v>2</v>
      </c>
      <c r="J96" s="1" t="s">
        <v>23</v>
      </c>
      <c r="K96" s="1" t="str">
        <f>CONCATENATE(L96,",",VLOOKUP($AO96,'Hero Types'!$B$10:$D$16,2,FALSE))</f>
        <v>6,15</v>
      </c>
      <c r="L96" s="3">
        <v>6</v>
      </c>
      <c r="M96" s="1" t="str">
        <f t="shared" si="15"/>
        <v>Act_r5_Earth_Stone Gaze, Ldr_r5_Earth_Basilisk_Iildor's Dedication</v>
      </c>
      <c r="N96" s="29">
        <f>ROUND(INDEX(hPower[Base Pow Min],MATCH($F96,hPower[id],0))*INDEX(hType[Atk],MATCH($L96,hType[Id],0))+9*AM96,0)</f>
        <v>535</v>
      </c>
      <c r="O96" s="28">
        <f>INDEX(hPower[Pow Grow per Lv],MATCH($F96,hPower[id],0))*INDEX(hType[Atk],MATCH($L96,hType[Id],0))</f>
        <v>9.3333333333333321</v>
      </c>
      <c r="P96" s="29">
        <f>ROUND(INDEX(hPower[Base Pow Min],MATCH($F96,hPower[id],0))*INDEX(hType[Hp],MATCH($L96,hType[Id],0))+15*AM96,0)</f>
        <v>892</v>
      </c>
      <c r="Q96" s="28">
        <f>INDEX(hPower[Pow Grow per Lv],MATCH($F96,hPower[id],0))*INDEX(hType[Hp],MATCH($L96,hType[Id],0))</f>
        <v>15.555555555555557</v>
      </c>
      <c r="R96" s="29">
        <f>ROUND(INDEX(hPower[Base Pow Min],MATCH($F96,hPower[id],0))*INDEX(hType[Rec],MATCH($L96,hType[Id],0))+3*AM96,0)</f>
        <v>45</v>
      </c>
      <c r="S96" s="28">
        <f>INDEX(hPower[Pow Grow per Lv],MATCH($F96,hPower[id],0))*INDEX(hType[Rec],MATCH($L96,hType[Id],0))</f>
        <v>0.77777777777777768</v>
      </c>
      <c r="T96" s="1">
        <f>INDEX(hPower[Team Cost],MATCH($F96,hPower[id],0))</f>
        <v>15</v>
      </c>
      <c r="U96" s="1">
        <v>0</v>
      </c>
      <c r="V96" s="1" t="str">
        <f t="shared" si="16"/>
        <v>1MM50</v>
      </c>
      <c r="W96" s="3">
        <f>INDEX(hPower[Max Lv Min],MATCH(Heroes!F96,hPower[id],0))</f>
        <v>50</v>
      </c>
      <c r="X96" s="1">
        <f>INDEX(Econ[Sell Base],MATCH(Heroes!$F96,Econ[id],0))</f>
        <v>500</v>
      </c>
      <c r="Y96" s="1">
        <f>INDEX(Econ[Sell Growth],MATCH(Heroes!$F96,Econ[id],0))</f>
        <v>500</v>
      </c>
      <c r="Z96" s="1">
        <f>INDEX(Econ[Feed XP Base],MATCH(Heroes!$F96,Econ[id],0))</f>
        <v>500</v>
      </c>
      <c r="AA96" s="1">
        <f>INDEX(Econ[Feed XP Grow],MATCH(Heroes!$F96,Econ[id],0))</f>
        <v>500</v>
      </c>
      <c r="AB96" s="1">
        <f t="shared" si="17"/>
        <v>750</v>
      </c>
      <c r="AC96" s="1">
        <f t="shared" si="18"/>
        <v>750</v>
      </c>
      <c r="AD96" s="92" t="str">
        <f t="shared" si="19"/>
        <v>70-max-evo</v>
      </c>
      <c r="AE96" s="1" t="s">
        <v>69</v>
      </c>
      <c r="AF96" s="1" t="s">
        <v>1780</v>
      </c>
      <c r="AG96" s="1" t="s">
        <v>7</v>
      </c>
      <c r="AH96" s="1" t="s">
        <v>74</v>
      </c>
      <c r="AK96" s="1" t="s">
        <v>431</v>
      </c>
      <c r="AL96" s="1" t="s">
        <v>71</v>
      </c>
      <c r="AM96" s="1">
        <v>0.18286141176904169</v>
      </c>
      <c r="AO96" s="3" t="s">
        <v>20</v>
      </c>
      <c r="AQ96" s="3" t="str">
        <f>VLOOKUP(A96,'_REF Skills'!$A$1:$B$400,2,FALSE)</f>
        <v>Act_r5_Earth_Stone Gaze</v>
      </c>
      <c r="AR96" s="3" t="str">
        <f>VLOOKUP(A96,'_REF Skills'!$D$1:$E$400,2,FALSE)</f>
        <v>Ldr_r5_Earth_Basilisk_Iildor's Dedication</v>
      </c>
      <c r="BE96"/>
      <c r="BF96" s="12"/>
      <c r="BG96"/>
    </row>
    <row r="97" spans="1:59" ht="16">
      <c r="A97" s="1" t="str">
        <f t="shared" si="13"/>
        <v>r3_Earth_Orc_e1</v>
      </c>
      <c r="B97" s="3" t="s">
        <v>752</v>
      </c>
      <c r="C97" s="1" t="s">
        <v>526</v>
      </c>
      <c r="D97" s="1" t="s">
        <v>32</v>
      </c>
      <c r="E97" s="5">
        <v>105</v>
      </c>
      <c r="F97" s="1">
        <f t="shared" si="14"/>
        <v>3</v>
      </c>
      <c r="G97" s="1">
        <f>INDEX(Family[BaseRarity],MATCH(Heroes!$C97,Family[Family],0))</f>
        <v>3</v>
      </c>
      <c r="H97" s="1">
        <f>INDEX(Family[MaxRarity],MATCH(Heroes!$C97,Family[Family],0))</f>
        <v>4</v>
      </c>
      <c r="I97" s="1">
        <v>1</v>
      </c>
      <c r="J97" s="1" t="s">
        <v>23</v>
      </c>
      <c r="K97" s="1" t="str">
        <f>CONCATENATE(L97,",",VLOOKUP($AO97,'Hero Types'!$B$10:$D$16,2,FALSE))</f>
        <v>4,16</v>
      </c>
      <c r="L97" s="3">
        <v>4</v>
      </c>
      <c r="M97" s="1" t="str">
        <f t="shared" si="15"/>
        <v>Act_r3_Earth_Gore, Ldr_r3_Earth_Orc_Iildor's Grace</v>
      </c>
      <c r="N97" s="29">
        <f>ROUND(INDEX(hPower[Base Pow Min],MATCH($F97,hPower[id],0))*INDEX(hType[Atk],MATCH($L97,hType[Id],0))+9*AM97,0)</f>
        <v>171</v>
      </c>
      <c r="O97" s="28">
        <f>INDEX(hPower[Pow Grow per Lv],MATCH($F97,hPower[id],0))*INDEX(hType[Atk],MATCH($L97,hType[Id],0))</f>
        <v>11.666666666666668</v>
      </c>
      <c r="P97" s="29">
        <f>ROUND(INDEX(hPower[Base Pow Min],MATCH($F97,hPower[id],0))*INDEX(hType[Hp],MATCH($L97,hType[Id],0))+15*AM97,0)</f>
        <v>118</v>
      </c>
      <c r="Q97" s="28">
        <f>INDEX(hPower[Pow Grow per Lv],MATCH($F97,hPower[id],0))*INDEX(hType[Hp],MATCH($L97,hType[Id],0))</f>
        <v>7.7777777777777786</v>
      </c>
      <c r="R97" s="29">
        <f>ROUND(INDEX(hPower[Base Pow Min],MATCH($F97,hPower[id],0))*INDEX(hType[Rec],MATCH($L97,hType[Id],0))+3*AM97,0)</f>
        <v>24</v>
      </c>
      <c r="S97" s="28">
        <f>INDEX(hPower[Pow Grow per Lv],MATCH($F97,hPower[id],0))*INDEX(hType[Rec],MATCH($L97,hType[Id],0))</f>
        <v>1.5555555555555554</v>
      </c>
      <c r="T97" s="1">
        <f>INDEX(hPower[Team Cost],MATCH($F97,hPower[id],0))</f>
        <v>6</v>
      </c>
      <c r="U97" s="1">
        <v>0</v>
      </c>
      <c r="V97" s="1" t="str">
        <f t="shared" si="16"/>
        <v>1MM25</v>
      </c>
      <c r="W97" s="3">
        <f>INDEX(hPower[Max Lv Min],MATCH(Heroes!F97,hPower[id],0))</f>
        <v>25</v>
      </c>
      <c r="X97" s="1">
        <f>INDEX(Econ[Sell Base],MATCH(Heroes!$F97,Econ[id],0))</f>
        <v>300</v>
      </c>
      <c r="Y97" s="1">
        <f>INDEX(Econ[Sell Growth],MATCH(Heroes!$F97,Econ[id],0))</f>
        <v>300</v>
      </c>
      <c r="Z97" s="1">
        <f>INDEX(Econ[Feed XP Base],MATCH(Heroes!$F97,Econ[id],0))</f>
        <v>300</v>
      </c>
      <c r="AA97" s="1">
        <f>INDEX(Econ[Feed XP Grow],MATCH(Heroes!$F97,Econ[id],0))</f>
        <v>300</v>
      </c>
      <c r="AB97" s="1">
        <f t="shared" si="17"/>
        <v>450</v>
      </c>
      <c r="AC97" s="1">
        <f t="shared" si="18"/>
        <v>450</v>
      </c>
      <c r="AD97" s="92" t="str">
        <f t="shared" si="19"/>
        <v>35-max-evo</v>
      </c>
      <c r="AE97" s="1" t="s">
        <v>69</v>
      </c>
      <c r="AF97" s="15" t="s">
        <v>1937</v>
      </c>
      <c r="AG97" s="1" t="s">
        <v>7</v>
      </c>
      <c r="AH97" s="1" t="s">
        <v>74</v>
      </c>
      <c r="AK97" s="1" t="s">
        <v>431</v>
      </c>
      <c r="AL97" s="1" t="s">
        <v>66</v>
      </c>
      <c r="AM97" s="1">
        <v>0.44816102970470229</v>
      </c>
      <c r="AO97" s="3" t="s">
        <v>821</v>
      </c>
      <c r="AQ97" s="3" t="str">
        <f>VLOOKUP(A97,'_REF Skills'!$A$1:$B$400,2,FALSE)</f>
        <v>Act_r3_Earth_Gore</v>
      </c>
      <c r="AR97" s="3" t="str">
        <f>VLOOKUP(A97,'_REF Skills'!$D$1:$E$400,2,FALSE)</f>
        <v>Ldr_r3_Earth_Orc_Iildor's Grace</v>
      </c>
      <c r="BE97"/>
      <c r="BF97" s="12"/>
      <c r="BG97"/>
    </row>
    <row r="98" spans="1:59" ht="16">
      <c r="A98" s="1" t="str">
        <f t="shared" ref="A98:A112" si="20">CONCATENATE("r", G98, "_", J98, "_", D98, "_e", I98)</f>
        <v>r3_Earth_Orc_e2</v>
      </c>
      <c r="B98" s="3" t="s">
        <v>806</v>
      </c>
      <c r="C98" s="1" t="s">
        <v>526</v>
      </c>
      <c r="D98" s="1" t="s">
        <v>32</v>
      </c>
      <c r="E98" s="5">
        <v>106</v>
      </c>
      <c r="F98" s="1">
        <f t="shared" si="14"/>
        <v>4</v>
      </c>
      <c r="G98" s="1">
        <f>INDEX(Family[BaseRarity],MATCH(Heroes!$C98,Family[Family],0))</f>
        <v>3</v>
      </c>
      <c r="H98" s="1">
        <f>INDEX(Family[MaxRarity],MATCH(Heroes!$C98,Family[Family],0))</f>
        <v>4</v>
      </c>
      <c r="I98" s="1">
        <v>2</v>
      </c>
      <c r="J98" s="1" t="s">
        <v>23</v>
      </c>
      <c r="K98" s="1" t="str">
        <f>CONCATENATE(L98,",",VLOOKUP($AO98,'Hero Types'!$B$10:$D$16,2,FALSE))</f>
        <v>4,16</v>
      </c>
      <c r="L98" s="3">
        <v>4</v>
      </c>
      <c r="M98" s="1" t="str">
        <f t="shared" ref="M98:M123" si="21">CONCATENATE(AQ98,", ",AR98)</f>
        <v>Act_r4_Earth_Impale, Ldr_r4_Earth_Orc_Iildor's Blessing</v>
      </c>
      <c r="N98" s="29">
        <f>ROUND(INDEX(hPower[Base Pow Min],MATCH($F98,hPower[id],0))*INDEX(hType[Atk],MATCH($L98,hType[Id],0))+9*AM98,0)</f>
        <v>339</v>
      </c>
      <c r="O98" s="28">
        <f>INDEX(hPower[Pow Grow per Lv],MATCH($F98,hPower[id],0))*INDEX(hType[Atk],MATCH($L98,hType[Id],0))</f>
        <v>11.666666666666668</v>
      </c>
      <c r="P98" s="29">
        <f>ROUND(INDEX(hPower[Base Pow Min],MATCH($F98,hPower[id],0))*INDEX(hType[Hp],MATCH($L98,hType[Id],0))+15*AM98,0)</f>
        <v>231</v>
      </c>
      <c r="Q98" s="28">
        <f>INDEX(hPower[Pow Grow per Lv],MATCH($F98,hPower[id],0))*INDEX(hType[Hp],MATCH($L98,hType[Id],0))</f>
        <v>7.7777777777777786</v>
      </c>
      <c r="R98" s="29">
        <f>ROUND(INDEX(hPower[Base Pow Min],MATCH($F98,hPower[id],0))*INDEX(hType[Rec],MATCH($L98,hType[Id],0))+3*AM98,0)</f>
        <v>46</v>
      </c>
      <c r="S98" s="28">
        <f>INDEX(hPower[Pow Grow per Lv],MATCH($F98,hPower[id],0))*INDEX(hType[Rec],MATCH($L98,hType[Id],0))</f>
        <v>1.5555555555555554</v>
      </c>
      <c r="T98" s="1">
        <f>INDEX(hPower[Team Cost],MATCH($F98,hPower[id],0))</f>
        <v>9</v>
      </c>
      <c r="U98" s="1">
        <v>0</v>
      </c>
      <c r="V98" s="1" t="str">
        <f t="shared" ref="V98:V112" si="22">AK98&amp;W98</f>
        <v>1MM35</v>
      </c>
      <c r="W98" s="3">
        <f>INDEX(hPower[Max Lv Min],MATCH(Heroes!F98,hPower[id],0))</f>
        <v>35</v>
      </c>
      <c r="X98" s="1">
        <f>INDEX(Econ[Sell Base],MATCH(Heroes!$F98,Econ[id],0))</f>
        <v>400</v>
      </c>
      <c r="Y98" s="1">
        <f>INDEX(Econ[Sell Growth],MATCH(Heroes!$F98,Econ[id],0))</f>
        <v>400</v>
      </c>
      <c r="Z98" s="1">
        <f>INDEX(Econ[Feed XP Base],MATCH(Heroes!$F98,Econ[id],0))</f>
        <v>400</v>
      </c>
      <c r="AA98" s="1">
        <f>INDEX(Econ[Feed XP Grow],MATCH(Heroes!$F98,Econ[id],0))</f>
        <v>400</v>
      </c>
      <c r="AB98" s="1">
        <f t="shared" ref="AB98:AB122" si="23">ROUND(Z98*1.5,0)</f>
        <v>600</v>
      </c>
      <c r="AC98" s="1">
        <f t="shared" ref="AC98:AC122" si="24">ROUND(AA98*1.5,0)</f>
        <v>600</v>
      </c>
      <c r="AD98" s="92" t="str">
        <f t="shared" ref="AD98:AD123" si="25">VLOOKUP(W98,$AU$4:$AV$9,2)</f>
        <v>50-max-evo</v>
      </c>
      <c r="AE98" s="1" t="s">
        <v>69</v>
      </c>
      <c r="AF98" s="1" t="s">
        <v>1781</v>
      </c>
      <c r="AG98" s="1" t="s">
        <v>7</v>
      </c>
      <c r="AH98" s="1" t="s">
        <v>74</v>
      </c>
      <c r="AK98" s="1" t="s">
        <v>431</v>
      </c>
      <c r="AL98" s="1" t="s">
        <v>71</v>
      </c>
      <c r="AM98" s="1">
        <v>0.59077170716016814</v>
      </c>
      <c r="AO98" s="3" t="s">
        <v>821</v>
      </c>
      <c r="AQ98" s="3" t="str">
        <f>VLOOKUP(A98,'_REF Skills'!$A$1:$B$400,2,FALSE)</f>
        <v>Act_r4_Earth_Impale</v>
      </c>
      <c r="AR98" s="3" t="str">
        <f>VLOOKUP(A98,'_REF Skills'!$D$1:$E$400,2,FALSE)</f>
        <v>Ldr_r4_Earth_Orc_Iildor's Blessing</v>
      </c>
      <c r="BE98"/>
      <c r="BF98" s="12"/>
      <c r="BG98"/>
    </row>
    <row r="99" spans="1:59" ht="16">
      <c r="A99" s="1" t="str">
        <f t="shared" si="20"/>
        <v>r4_Fire_Boar_e1</v>
      </c>
      <c r="B99" s="3" t="s">
        <v>421</v>
      </c>
      <c r="C99" s="1" t="s">
        <v>166</v>
      </c>
      <c r="D99" s="1" t="s">
        <v>91</v>
      </c>
      <c r="E99" s="5">
        <v>107</v>
      </c>
      <c r="F99" s="1">
        <f t="shared" si="14"/>
        <v>4</v>
      </c>
      <c r="G99" s="1">
        <f>INDEX(Family[BaseRarity],MATCH(Heroes!$C99,Family[Family],0))</f>
        <v>4</v>
      </c>
      <c r="H99" s="1">
        <f>INDEX(Family[MaxRarity],MATCH(Heroes!$C99,Family[Family],0))</f>
        <v>4</v>
      </c>
      <c r="I99" s="1">
        <v>1</v>
      </c>
      <c r="J99" s="1" t="s">
        <v>22</v>
      </c>
      <c r="K99" s="1" t="str">
        <f>CONCATENATE(L99,",",VLOOKUP($AO99,'Hero Types'!$B$10:$D$16,2,FALSE))</f>
        <v>7,15</v>
      </c>
      <c r="L99" s="3">
        <v>7</v>
      </c>
      <c r="M99" s="1" t="str">
        <f t="shared" si="21"/>
        <v>Act_r4_Fire_Flame Gore, Ldr_r4_Fire_Boar_Arkenhold Blessing</v>
      </c>
      <c r="N99" s="29">
        <f>ROUND(INDEX(hPower[Base Pow Min],MATCH($F99,hPower[id],0))*INDEX(hType[Atk],MATCH($L99,hType[Id],0))+9*AM99,0)</f>
        <v>139</v>
      </c>
      <c r="O99" s="28">
        <f>INDEX(hPower[Pow Grow per Lv],MATCH($F99,hPower[id],0))*INDEX(hType[Atk],MATCH($L99,hType[Id],0))</f>
        <v>4.6666666666666661</v>
      </c>
      <c r="P99" s="29">
        <f>ROUND(INDEX(hPower[Base Pow Min],MATCH($F99,hPower[id],0))*INDEX(hType[Hp],MATCH($L99,hType[Id],0))+15*AM99,0)</f>
        <v>566</v>
      </c>
      <c r="Q99" s="28">
        <f>INDEX(hPower[Pow Grow per Lv],MATCH($F99,hPower[id],0))*INDEX(hType[Hp],MATCH($L99,hType[Id],0))</f>
        <v>19.444444444444443</v>
      </c>
      <c r="R99" s="29">
        <f>ROUND(INDEX(hPower[Base Pow Min],MATCH($F99,hPower[id],0))*INDEX(hType[Rec],MATCH($L99,hType[Id],0))+3*AM99,0)</f>
        <v>46</v>
      </c>
      <c r="S99" s="28">
        <f>INDEX(hPower[Pow Grow per Lv],MATCH($F99,hPower[id],0))*INDEX(hType[Rec],MATCH($L99,hType[Id],0))</f>
        <v>1.5555555555555554</v>
      </c>
      <c r="T99" s="1">
        <f>INDEX(hPower[Team Cost],MATCH($F99,hPower[id],0))</f>
        <v>9</v>
      </c>
      <c r="U99" s="1">
        <v>0</v>
      </c>
      <c r="V99" s="1" t="str">
        <f t="shared" si="22"/>
        <v>1MM35</v>
      </c>
      <c r="W99" s="3">
        <f>INDEX(hPower[Max Lv Min],MATCH(Heroes!F99,hPower[id],0))</f>
        <v>35</v>
      </c>
      <c r="X99" s="1">
        <f>INDEX(Econ[Sell Base],MATCH(Heroes!$F99,Econ[id],0))</f>
        <v>400</v>
      </c>
      <c r="Y99" s="1">
        <f>INDEX(Econ[Sell Growth],MATCH(Heroes!$F99,Econ[id],0))</f>
        <v>400</v>
      </c>
      <c r="Z99" s="1">
        <f>INDEX(Econ[Feed XP Base],MATCH(Heroes!$F99,Econ[id],0))</f>
        <v>400</v>
      </c>
      <c r="AA99" s="1">
        <f>INDEX(Econ[Feed XP Grow],MATCH(Heroes!$F99,Econ[id],0))</f>
        <v>400</v>
      </c>
      <c r="AB99" s="1">
        <f t="shared" si="23"/>
        <v>600</v>
      </c>
      <c r="AC99" s="1">
        <f t="shared" si="24"/>
        <v>600</v>
      </c>
      <c r="AD99" s="92" t="str">
        <f t="shared" si="25"/>
        <v>50-max-evo</v>
      </c>
      <c r="AE99" s="1" t="s">
        <v>69</v>
      </c>
      <c r="AF99" s="1" t="s">
        <v>1782</v>
      </c>
      <c r="AG99" s="1" t="s">
        <v>7</v>
      </c>
      <c r="AH99" s="1" t="s">
        <v>74</v>
      </c>
      <c r="AK99" s="1" t="s">
        <v>431</v>
      </c>
      <c r="AL99" s="1" t="s">
        <v>66</v>
      </c>
      <c r="AM99" s="1">
        <v>0.67240767773764543</v>
      </c>
      <c r="AO99" s="3" t="s">
        <v>20</v>
      </c>
      <c r="AQ99" s="3" t="str">
        <f>VLOOKUP(A99,'_REF Skills'!$A$1:$B$400,2,FALSE)</f>
        <v>Act_r4_Fire_Flame Gore</v>
      </c>
      <c r="AR99" s="3" t="str">
        <f>VLOOKUP(A99,'_REF Skills'!$D$1:$E$400,2,FALSE)</f>
        <v>Ldr_r4_Fire_Boar_Arkenhold Blessing</v>
      </c>
      <c r="BE99"/>
      <c r="BF99" s="12"/>
      <c r="BG99"/>
    </row>
    <row r="100" spans="1:59" ht="16">
      <c r="A100" s="1" t="str">
        <f t="shared" si="20"/>
        <v>r4_Light_Wyvern_e1</v>
      </c>
      <c r="B100" s="3" t="s">
        <v>762</v>
      </c>
      <c r="C100" s="1" t="s">
        <v>152</v>
      </c>
      <c r="D100" s="1" t="s">
        <v>137</v>
      </c>
      <c r="E100" s="5">
        <v>108</v>
      </c>
      <c r="F100" s="1">
        <f t="shared" si="14"/>
        <v>4</v>
      </c>
      <c r="G100" s="1">
        <f>INDEX(Family[BaseRarity],MATCH(Heroes!$C100,Family[Family],0))</f>
        <v>4</v>
      </c>
      <c r="H100" s="1">
        <f>INDEX(Family[MaxRarity],MATCH(Heroes!$C100,Family[Family],0))</f>
        <v>5</v>
      </c>
      <c r="I100" s="1">
        <v>1</v>
      </c>
      <c r="J100" s="1" t="s">
        <v>25</v>
      </c>
      <c r="K100" s="1" t="str">
        <f>CONCATENATE(L100,",",VLOOKUP($AO100,'Hero Types'!$B$10:$D$16,2,FALSE))</f>
        <v>6,15</v>
      </c>
      <c r="L100" s="3">
        <v>6</v>
      </c>
      <c r="M100" s="1" t="str">
        <f t="shared" si="21"/>
        <v>Act_r4_Light_Radiant Breath, Ldr_r4_Light_Wyvern_Derendel's Blessing</v>
      </c>
      <c r="N100" s="29">
        <f>ROUND(INDEX(hPower[Base Pow Min],MATCH($F100,hPower[id],0))*INDEX(hType[Atk],MATCH($L100,hType[Id],0))+9*AM100,0)</f>
        <v>274</v>
      </c>
      <c r="O100" s="28">
        <f>INDEX(hPower[Pow Grow per Lv],MATCH($F100,hPower[id],0))*INDEX(hType[Atk],MATCH($L100,hType[Id],0))</f>
        <v>9.3333333333333321</v>
      </c>
      <c r="P100" s="29">
        <f>ROUND(INDEX(hPower[Base Pow Min],MATCH($F100,hPower[id],0))*INDEX(hType[Hp],MATCH($L100,hType[Id],0))+15*AM100,0)</f>
        <v>457</v>
      </c>
      <c r="Q100" s="28">
        <f>INDEX(hPower[Pow Grow per Lv],MATCH($F100,hPower[id],0))*INDEX(hType[Hp],MATCH($L100,hType[Id],0))</f>
        <v>15.555555555555557</v>
      </c>
      <c r="R100" s="29">
        <f>ROUND(INDEX(hPower[Base Pow Min],MATCH($F100,hPower[id],0))*INDEX(hType[Rec],MATCH($L100,hType[Id],0))+3*AM100,0)</f>
        <v>25</v>
      </c>
      <c r="S100" s="28">
        <f>INDEX(hPower[Pow Grow per Lv],MATCH($F100,hPower[id],0))*INDEX(hType[Rec],MATCH($L100,hType[Id],0))</f>
        <v>0.77777777777777768</v>
      </c>
      <c r="T100" s="1">
        <f>INDEX(hPower[Team Cost],MATCH($F100,hPower[id],0))</f>
        <v>9</v>
      </c>
      <c r="U100" s="1">
        <v>0</v>
      </c>
      <c r="V100" s="1" t="str">
        <f t="shared" si="22"/>
        <v>1MM35</v>
      </c>
      <c r="W100" s="3">
        <f>INDEX(hPower[Max Lv Min],MATCH(Heroes!F100,hPower[id],0))</f>
        <v>35</v>
      </c>
      <c r="X100" s="1">
        <f>INDEX(Econ[Sell Base],MATCH(Heroes!$F100,Econ[id],0))</f>
        <v>400</v>
      </c>
      <c r="Y100" s="1">
        <f>INDEX(Econ[Sell Growth],MATCH(Heroes!$F100,Econ[id],0))</f>
        <v>400</v>
      </c>
      <c r="Z100" s="1">
        <f>INDEX(Econ[Feed XP Base],MATCH(Heroes!$F100,Econ[id],0))</f>
        <v>400</v>
      </c>
      <c r="AA100" s="1">
        <f>INDEX(Econ[Feed XP Grow],MATCH(Heroes!$F100,Econ[id],0))</f>
        <v>400</v>
      </c>
      <c r="AB100" s="1">
        <f t="shared" si="23"/>
        <v>600</v>
      </c>
      <c r="AC100" s="1">
        <f t="shared" si="24"/>
        <v>600</v>
      </c>
      <c r="AD100" s="92" t="str">
        <f t="shared" si="25"/>
        <v>50-max-evo</v>
      </c>
      <c r="AE100" s="1" t="s">
        <v>69</v>
      </c>
      <c r="AF100" s="1" t="s">
        <v>1783</v>
      </c>
      <c r="AG100" s="1" t="s">
        <v>7</v>
      </c>
      <c r="AH100" s="1" t="s">
        <v>74</v>
      </c>
      <c r="AK100" s="1" t="s">
        <v>431</v>
      </c>
      <c r="AL100" s="1" t="s">
        <v>66</v>
      </c>
      <c r="AM100" s="1">
        <v>0.82799181011605938</v>
      </c>
      <c r="AO100" s="3" t="s">
        <v>20</v>
      </c>
      <c r="AQ100" s="3" t="str">
        <f>VLOOKUP(A100,'_REF Skills'!$A$1:$B$400,2,FALSE)</f>
        <v>Act_r4_Light_Radiant Breath</v>
      </c>
      <c r="AR100" s="3" t="str">
        <f>VLOOKUP(A100,'_REF Skills'!$D$1:$E$400,2,FALSE)</f>
        <v>Ldr_r4_Light_Wyvern_Derendel's Blessing</v>
      </c>
      <c r="BE100"/>
      <c r="BF100" s="12"/>
      <c r="BG100"/>
    </row>
    <row r="101" spans="1:59" ht="16">
      <c r="A101" s="1" t="str">
        <f t="shared" si="20"/>
        <v>r4_Light_Wyvern_e2</v>
      </c>
      <c r="B101" s="3" t="s">
        <v>763</v>
      </c>
      <c r="C101" s="1" t="s">
        <v>152</v>
      </c>
      <c r="D101" s="1" t="s">
        <v>137</v>
      </c>
      <c r="E101" s="5">
        <v>109</v>
      </c>
      <c r="F101" s="1">
        <f t="shared" si="14"/>
        <v>5</v>
      </c>
      <c r="G101" s="1">
        <f>INDEX(Family[BaseRarity],MATCH(Heroes!$C101,Family[Family],0))</f>
        <v>4</v>
      </c>
      <c r="H101" s="1">
        <f>INDEX(Family[MaxRarity],MATCH(Heroes!$C101,Family[Family],0))</f>
        <v>5</v>
      </c>
      <c r="I101" s="1">
        <v>2</v>
      </c>
      <c r="J101" s="1" t="s">
        <v>25</v>
      </c>
      <c r="K101" s="1" t="str">
        <f>CONCATENATE(L101,",",VLOOKUP($AO101,'Hero Types'!$B$10:$D$16,2,FALSE))</f>
        <v>6,15</v>
      </c>
      <c r="L101" s="3">
        <v>6</v>
      </c>
      <c r="M101" s="1" t="str">
        <f t="shared" si="21"/>
        <v>Act_r5_Light_Radiant Fury, Ldr_r5_Light_Wyvern_Derendel's Dedication</v>
      </c>
      <c r="N101" s="29">
        <f>ROUND(INDEX(hPower[Base Pow Min],MATCH($F101,hPower[id],0))*INDEX(hType[Atk],MATCH($L101,hType[Id],0))+9*AM101,0)</f>
        <v>540</v>
      </c>
      <c r="O101" s="28">
        <f>INDEX(hPower[Pow Grow per Lv],MATCH($F101,hPower[id],0))*INDEX(hType[Atk],MATCH($L101,hType[Id],0))</f>
        <v>9.3333333333333321</v>
      </c>
      <c r="P101" s="29">
        <f>ROUND(INDEX(hPower[Base Pow Min],MATCH($F101,hPower[id],0))*INDEX(hType[Hp],MATCH($L101,hType[Id],0))+15*AM101,0)</f>
        <v>900</v>
      </c>
      <c r="Q101" s="28">
        <f>INDEX(hPower[Pow Grow per Lv],MATCH($F101,hPower[id],0))*INDEX(hType[Hp],MATCH($L101,hType[Id],0))</f>
        <v>15.555555555555557</v>
      </c>
      <c r="R101" s="29">
        <f>ROUND(INDEX(hPower[Base Pow Min],MATCH($F101,hPower[id],0))*INDEX(hType[Rec],MATCH($L101,hType[Id],0))+3*AM101,0)</f>
        <v>47</v>
      </c>
      <c r="S101" s="28">
        <f>INDEX(hPower[Pow Grow per Lv],MATCH($F101,hPower[id],0))*INDEX(hType[Rec],MATCH($L101,hType[Id],0))</f>
        <v>0.77777777777777768</v>
      </c>
      <c r="T101" s="1">
        <f>INDEX(hPower[Team Cost],MATCH($F101,hPower[id],0))</f>
        <v>15</v>
      </c>
      <c r="U101" s="1">
        <v>0</v>
      </c>
      <c r="V101" s="1" t="str">
        <f t="shared" si="22"/>
        <v>1MM50</v>
      </c>
      <c r="W101" s="3">
        <f>INDEX(hPower[Max Lv Min],MATCH(Heroes!F101,hPower[id],0))</f>
        <v>50</v>
      </c>
      <c r="X101" s="1">
        <f>INDEX(Econ[Sell Base],MATCH(Heroes!$F101,Econ[id],0))</f>
        <v>500</v>
      </c>
      <c r="Y101" s="1">
        <f>INDEX(Econ[Sell Growth],MATCH(Heroes!$F101,Econ[id],0))</f>
        <v>500</v>
      </c>
      <c r="Z101" s="1">
        <f>INDEX(Econ[Feed XP Base],MATCH(Heroes!$F101,Econ[id],0))</f>
        <v>500</v>
      </c>
      <c r="AA101" s="1">
        <f>INDEX(Econ[Feed XP Grow],MATCH(Heroes!$F101,Econ[id],0))</f>
        <v>500</v>
      </c>
      <c r="AB101" s="1">
        <f t="shared" si="23"/>
        <v>750</v>
      </c>
      <c r="AC101" s="1">
        <f t="shared" si="24"/>
        <v>750</v>
      </c>
      <c r="AD101" s="92" t="str">
        <f t="shared" si="25"/>
        <v>70-max-evo</v>
      </c>
      <c r="AE101" s="1" t="s">
        <v>69</v>
      </c>
      <c r="AF101" s="1" t="s">
        <v>1784</v>
      </c>
      <c r="AG101" s="1" t="s">
        <v>7</v>
      </c>
      <c r="AH101" s="1" t="s">
        <v>74</v>
      </c>
      <c r="AK101" s="1" t="s">
        <v>431</v>
      </c>
      <c r="AL101" s="1" t="s">
        <v>71</v>
      </c>
      <c r="AM101" s="1">
        <v>0.70980767248246346</v>
      </c>
      <c r="AO101" s="3" t="s">
        <v>20</v>
      </c>
      <c r="AQ101" s="3" t="str">
        <f>VLOOKUP(A101,'_REF Skills'!$A$1:$B$400,2,FALSE)</f>
        <v>Act_r5_Light_Radiant Fury</v>
      </c>
      <c r="AR101" s="3" t="str">
        <f>VLOOKUP(A101,'_REF Skills'!$D$1:$E$400,2,FALSE)</f>
        <v>Ldr_r5_Light_Wyvern_Derendel's Dedication</v>
      </c>
      <c r="BE101"/>
      <c r="BF101" s="12"/>
      <c r="BG101"/>
    </row>
    <row r="102" spans="1:59" ht="16">
      <c r="A102" s="1" t="str">
        <f t="shared" si="20"/>
        <v>r3_Light_Garuda_e1</v>
      </c>
      <c r="B102" s="3" t="s">
        <v>117</v>
      </c>
      <c r="C102" s="1" t="s">
        <v>526</v>
      </c>
      <c r="D102" s="1" t="s">
        <v>117</v>
      </c>
      <c r="E102" s="5">
        <v>110</v>
      </c>
      <c r="F102" s="1">
        <f t="shared" si="14"/>
        <v>3</v>
      </c>
      <c r="G102" s="1">
        <f>INDEX(Family[BaseRarity],MATCH(Heroes!$C102,Family[Family],0))</f>
        <v>3</v>
      </c>
      <c r="H102" s="1">
        <f>INDEX(Family[MaxRarity],MATCH(Heroes!$C102,Family[Family],0))</f>
        <v>4</v>
      </c>
      <c r="I102" s="1">
        <v>1</v>
      </c>
      <c r="J102" s="1" t="s">
        <v>25</v>
      </c>
      <c r="K102" s="1" t="str">
        <f>CONCATENATE(L102,",",VLOOKUP($AO102,'Hero Types'!$B$10:$D$16,2,FALSE))</f>
        <v>4,15</v>
      </c>
      <c r="L102" s="3">
        <v>4</v>
      </c>
      <c r="M102" s="1" t="str">
        <f t="shared" si="21"/>
        <v>Act_r3_Light_Derendel's Favor, Ldr_r3_Light_Garuda_Derendel's Grace</v>
      </c>
      <c r="N102" s="29">
        <f>ROUND(INDEX(hPower[Base Pow Min],MATCH($F102,hPower[id],0))*INDEX(hType[Atk],MATCH($L102,hType[Id],0))+9*AM102,0)</f>
        <v>168</v>
      </c>
      <c r="O102" s="28">
        <f>INDEX(hPower[Pow Grow per Lv],MATCH($F102,hPower[id],0))*INDEX(hType[Atk],MATCH($L102,hType[Id],0))</f>
        <v>11.666666666666668</v>
      </c>
      <c r="P102" s="29">
        <f>ROUND(INDEX(hPower[Base Pow Min],MATCH($F102,hPower[id],0))*INDEX(hType[Hp],MATCH($L102,hType[Id],0))+15*AM102,0)</f>
        <v>113</v>
      </c>
      <c r="Q102" s="28">
        <f>INDEX(hPower[Pow Grow per Lv],MATCH($F102,hPower[id],0))*INDEX(hType[Hp],MATCH($L102,hType[Id],0))</f>
        <v>7.7777777777777786</v>
      </c>
      <c r="R102" s="29">
        <f>ROUND(INDEX(hPower[Base Pow Min],MATCH($F102,hPower[id],0))*INDEX(hType[Rec],MATCH($L102,hType[Id],0))+3*AM102,0)</f>
        <v>23</v>
      </c>
      <c r="S102" s="28">
        <f>INDEX(hPower[Pow Grow per Lv],MATCH($F102,hPower[id],0))*INDEX(hType[Rec],MATCH($L102,hType[Id],0))</f>
        <v>1.5555555555555554</v>
      </c>
      <c r="T102" s="1">
        <f>INDEX(hPower[Team Cost],MATCH($F102,hPower[id],0))</f>
        <v>6</v>
      </c>
      <c r="U102" s="1">
        <v>0</v>
      </c>
      <c r="V102" s="1" t="str">
        <f t="shared" si="22"/>
        <v>1MM25</v>
      </c>
      <c r="W102" s="3">
        <f>INDEX(hPower[Max Lv Min],MATCH(Heroes!F102,hPower[id],0))</f>
        <v>25</v>
      </c>
      <c r="X102" s="1">
        <f>INDEX(Econ[Sell Base],MATCH(Heroes!$F102,Econ[id],0))</f>
        <v>300</v>
      </c>
      <c r="Y102" s="1">
        <f>INDEX(Econ[Sell Growth],MATCH(Heroes!$F102,Econ[id],0))</f>
        <v>300</v>
      </c>
      <c r="Z102" s="1">
        <f>INDEX(Econ[Feed XP Base],MATCH(Heroes!$F102,Econ[id],0))</f>
        <v>300</v>
      </c>
      <c r="AA102" s="1">
        <f>INDEX(Econ[Feed XP Grow],MATCH(Heroes!$F102,Econ[id],0))</f>
        <v>300</v>
      </c>
      <c r="AB102" s="1">
        <f t="shared" si="23"/>
        <v>450</v>
      </c>
      <c r="AC102" s="1">
        <f t="shared" si="24"/>
        <v>450</v>
      </c>
      <c r="AD102" s="92" t="str">
        <f t="shared" si="25"/>
        <v>35-max-evo</v>
      </c>
      <c r="AE102" s="1" t="s">
        <v>69</v>
      </c>
      <c r="AF102" s="1" t="s">
        <v>1785</v>
      </c>
      <c r="AG102" s="1" t="s">
        <v>7</v>
      </c>
      <c r="AH102" s="1" t="s">
        <v>74</v>
      </c>
      <c r="AK102" s="1" t="s">
        <v>431</v>
      </c>
      <c r="AL102" s="1" t="s">
        <v>66</v>
      </c>
      <c r="AM102" s="1">
        <v>0.11970612138481307</v>
      </c>
      <c r="AO102" s="3" t="s">
        <v>20</v>
      </c>
      <c r="AQ102" s="3" t="str">
        <f>VLOOKUP(A102,'_REF Skills'!$A$1:$B$400,2,FALSE)</f>
        <v>Act_r3_Light_Derendel's Favor</v>
      </c>
      <c r="AR102" s="3" t="str">
        <f>VLOOKUP(A102,'_REF Skills'!$D$1:$E$400,2,FALSE)</f>
        <v>Ldr_r3_Light_Garuda_Derendel's Grace</v>
      </c>
      <c r="BE102"/>
      <c r="BF102" s="12"/>
      <c r="BG102"/>
    </row>
    <row r="103" spans="1:59" ht="16">
      <c r="A103" s="1" t="str">
        <f t="shared" si="20"/>
        <v>r3_Light_Garuda_e2</v>
      </c>
      <c r="B103" s="3" t="s">
        <v>118</v>
      </c>
      <c r="C103" s="1" t="s">
        <v>526</v>
      </c>
      <c r="D103" s="1" t="s">
        <v>117</v>
      </c>
      <c r="E103" s="5">
        <v>111</v>
      </c>
      <c r="F103" s="1">
        <f t="shared" si="14"/>
        <v>4</v>
      </c>
      <c r="G103" s="1">
        <f>INDEX(Family[BaseRarity],MATCH(Heroes!$C103,Family[Family],0))</f>
        <v>3</v>
      </c>
      <c r="H103" s="1">
        <f>INDEX(Family[MaxRarity],MATCH(Heroes!$C103,Family[Family],0))</f>
        <v>4</v>
      </c>
      <c r="I103" s="1">
        <v>2</v>
      </c>
      <c r="J103" s="1" t="s">
        <v>25</v>
      </c>
      <c r="K103" s="1" t="str">
        <f>CONCATENATE(L103,",",VLOOKUP($AO103,'Hero Types'!$B$10:$D$16,2,FALSE))</f>
        <v>4,15</v>
      </c>
      <c r="L103" s="3">
        <v>4</v>
      </c>
      <c r="M103" s="1" t="str">
        <f t="shared" si="21"/>
        <v>Act_r4_Light_Derendel's Charge, Ldr_r4_Light_Garuda_Derendel's Blessing</v>
      </c>
      <c r="N103" s="29">
        <f>ROUND(INDEX(hPower[Base Pow Min],MATCH($F103,hPower[id],0))*INDEX(hType[Atk],MATCH($L103,hType[Id],0))+9*AM103,0)</f>
        <v>337</v>
      </c>
      <c r="O103" s="28">
        <f>INDEX(hPower[Pow Grow per Lv],MATCH($F103,hPower[id],0))*INDEX(hType[Atk],MATCH($L103,hType[Id],0))</f>
        <v>11.666666666666668</v>
      </c>
      <c r="P103" s="29">
        <f>ROUND(INDEX(hPower[Base Pow Min],MATCH($F103,hPower[id],0))*INDEX(hType[Hp],MATCH($L103,hType[Id],0))+15*AM103,0)</f>
        <v>229</v>
      </c>
      <c r="Q103" s="28">
        <f>INDEX(hPower[Pow Grow per Lv],MATCH($F103,hPower[id],0))*INDEX(hType[Hp],MATCH($L103,hType[Id],0))</f>
        <v>7.7777777777777786</v>
      </c>
      <c r="R103" s="29">
        <f>ROUND(INDEX(hPower[Base Pow Min],MATCH($F103,hPower[id],0))*INDEX(hType[Rec],MATCH($L103,hType[Id],0))+3*AM103,0)</f>
        <v>46</v>
      </c>
      <c r="S103" s="28">
        <f>INDEX(hPower[Pow Grow per Lv],MATCH($F103,hPower[id],0))*INDEX(hType[Rec],MATCH($L103,hType[Id],0))</f>
        <v>1.5555555555555554</v>
      </c>
      <c r="T103" s="1">
        <f>INDEX(hPower[Team Cost],MATCH($F103,hPower[id],0))</f>
        <v>9</v>
      </c>
      <c r="U103" s="1">
        <v>0</v>
      </c>
      <c r="V103" s="1" t="str">
        <f t="shared" si="22"/>
        <v>1MM35</v>
      </c>
      <c r="W103" s="3">
        <f>INDEX(hPower[Max Lv Min],MATCH(Heroes!F103,hPower[id],0))</f>
        <v>35</v>
      </c>
      <c r="X103" s="1">
        <f>INDEX(Econ[Sell Base],MATCH(Heroes!$F103,Econ[id],0))</f>
        <v>400</v>
      </c>
      <c r="Y103" s="1">
        <f>INDEX(Econ[Sell Growth],MATCH(Heroes!$F103,Econ[id],0))</f>
        <v>400</v>
      </c>
      <c r="Z103" s="1">
        <f>INDEX(Econ[Feed XP Base],MATCH(Heroes!$F103,Econ[id],0))</f>
        <v>400</v>
      </c>
      <c r="AA103" s="1">
        <f>INDEX(Econ[Feed XP Grow],MATCH(Heroes!$F103,Econ[id],0))</f>
        <v>400</v>
      </c>
      <c r="AB103" s="1">
        <f t="shared" si="23"/>
        <v>600</v>
      </c>
      <c r="AC103" s="1">
        <f t="shared" si="24"/>
        <v>600</v>
      </c>
      <c r="AD103" s="92" t="str">
        <f t="shared" si="25"/>
        <v>50-max-evo</v>
      </c>
      <c r="AE103" s="1" t="s">
        <v>69</v>
      </c>
      <c r="AF103" s="1" t="s">
        <v>1786</v>
      </c>
      <c r="AG103" s="1" t="s">
        <v>7</v>
      </c>
      <c r="AH103" s="1" t="s">
        <v>74</v>
      </c>
      <c r="AK103" s="1" t="s">
        <v>431</v>
      </c>
      <c r="AL103" s="1" t="s">
        <v>71</v>
      </c>
      <c r="AM103" s="1">
        <v>0.42457782415000878</v>
      </c>
      <c r="AO103" s="3" t="s">
        <v>20</v>
      </c>
      <c r="AQ103" s="3" t="str">
        <f>VLOOKUP(A103,'_REF Skills'!$A$1:$B$400,2,FALSE)</f>
        <v>Act_r4_Light_Derendel's Charge</v>
      </c>
      <c r="AR103" s="3" t="str">
        <f>VLOOKUP(A103,'_REF Skills'!$D$1:$E$400,2,FALSE)</f>
        <v>Ldr_r4_Light_Garuda_Derendel's Blessing</v>
      </c>
      <c r="BE103"/>
      <c r="BF103" s="12"/>
      <c r="BG103"/>
    </row>
    <row r="104" spans="1:59" ht="16">
      <c r="A104" s="1" t="str">
        <f t="shared" si="20"/>
        <v>r4_Light_Kinnara_e1</v>
      </c>
      <c r="B104" s="3" t="s">
        <v>115</v>
      </c>
      <c r="C104" s="1" t="s">
        <v>166</v>
      </c>
      <c r="D104" s="1" t="s">
        <v>115</v>
      </c>
      <c r="E104" s="5">
        <v>112</v>
      </c>
      <c r="F104" s="1">
        <f t="shared" si="14"/>
        <v>4</v>
      </c>
      <c r="G104" s="1">
        <f>INDEX(Family[BaseRarity],MATCH(Heroes!$C104,Family[Family],0))</f>
        <v>4</v>
      </c>
      <c r="H104" s="1">
        <f>INDEX(Family[MaxRarity],MATCH(Heroes!$C104,Family[Family],0))</f>
        <v>4</v>
      </c>
      <c r="I104" s="1">
        <v>1</v>
      </c>
      <c r="J104" s="1" t="s">
        <v>25</v>
      </c>
      <c r="K104" s="1" t="str">
        <f>CONCATENATE(L104,",",VLOOKUP($AO104,'Hero Types'!$B$10:$D$16,2,FALSE))</f>
        <v>7,15</v>
      </c>
      <c r="L104" s="3">
        <v>7</v>
      </c>
      <c r="M104" s="1" t="str">
        <f t="shared" si="21"/>
        <v>Act_r4_Light_Derendel's Shield, Ldr_r4_Light_Kinnara_Derendel's Blessing</v>
      </c>
      <c r="N104" s="29">
        <f>ROUND(INDEX(hPower[Base Pow Min],MATCH($F104,hPower[id],0))*INDEX(hType[Atk],MATCH($L104,hType[Id],0))+9*AM104,0)</f>
        <v>139</v>
      </c>
      <c r="O104" s="28">
        <f>INDEX(hPower[Pow Grow per Lv],MATCH($F104,hPower[id],0))*INDEX(hType[Atk],MATCH($L104,hType[Id],0))</f>
        <v>4.6666666666666661</v>
      </c>
      <c r="P104" s="29">
        <f>ROUND(INDEX(hPower[Base Pow Min],MATCH($F104,hPower[id],0))*INDEX(hType[Hp],MATCH($L104,hType[Id],0))+15*AM104,0)</f>
        <v>564</v>
      </c>
      <c r="Q104" s="28">
        <f>INDEX(hPower[Pow Grow per Lv],MATCH($F104,hPower[id],0))*INDEX(hType[Hp],MATCH($L104,hType[Id],0))</f>
        <v>19.444444444444443</v>
      </c>
      <c r="R104" s="29">
        <f>ROUND(INDEX(hPower[Base Pow Min],MATCH($F104,hPower[id],0))*INDEX(hType[Rec],MATCH($L104,hType[Id],0))+3*AM104,0)</f>
        <v>46</v>
      </c>
      <c r="S104" s="28">
        <f>INDEX(hPower[Pow Grow per Lv],MATCH($F104,hPower[id],0))*INDEX(hType[Rec],MATCH($L104,hType[Id],0))</f>
        <v>1.5555555555555554</v>
      </c>
      <c r="T104" s="1">
        <f>INDEX(hPower[Team Cost],MATCH($F104,hPower[id],0))</f>
        <v>9</v>
      </c>
      <c r="U104" s="1">
        <v>0</v>
      </c>
      <c r="V104" s="1" t="str">
        <f t="shared" si="22"/>
        <v>1MM35</v>
      </c>
      <c r="W104" s="3">
        <f>INDEX(hPower[Max Lv Min],MATCH(Heroes!F104,hPower[id],0))</f>
        <v>35</v>
      </c>
      <c r="X104" s="1">
        <f>INDEX(Econ[Sell Base],MATCH(Heroes!$F104,Econ[id],0))</f>
        <v>400</v>
      </c>
      <c r="Y104" s="1">
        <f>INDEX(Econ[Sell Growth],MATCH(Heroes!$F104,Econ[id],0))</f>
        <v>400</v>
      </c>
      <c r="Z104" s="1">
        <f>INDEX(Econ[Feed XP Base],MATCH(Heroes!$F104,Econ[id],0))</f>
        <v>400</v>
      </c>
      <c r="AA104" s="1">
        <f>INDEX(Econ[Feed XP Grow],MATCH(Heroes!$F104,Econ[id],0))</f>
        <v>400</v>
      </c>
      <c r="AB104" s="1">
        <f t="shared" si="23"/>
        <v>600</v>
      </c>
      <c r="AC104" s="1">
        <f t="shared" si="24"/>
        <v>600</v>
      </c>
      <c r="AD104" s="92" t="str">
        <f t="shared" si="25"/>
        <v>50-max-evo</v>
      </c>
      <c r="AE104" s="1" t="s">
        <v>69</v>
      </c>
      <c r="AF104" s="1" t="s">
        <v>1787</v>
      </c>
      <c r="AG104" s="1" t="s">
        <v>7</v>
      </c>
      <c r="AH104" s="1" t="s">
        <v>74</v>
      </c>
      <c r="AK104" s="1" t="s">
        <v>431</v>
      </c>
      <c r="AL104" s="1" t="s">
        <v>66</v>
      </c>
      <c r="AM104" s="1">
        <v>0.57450057981314273</v>
      </c>
      <c r="AO104" s="3" t="s">
        <v>20</v>
      </c>
      <c r="AQ104" s="3" t="str">
        <f>VLOOKUP(A104,'_REF Skills'!$A$1:$B$400,2,FALSE)</f>
        <v>Act_r4_Light_Derendel's Shield</v>
      </c>
      <c r="AR104" s="3" t="str">
        <f>VLOOKUP(A104,'_REF Skills'!$D$1:$E$400,2,FALSE)</f>
        <v>Ldr_r4_Light_Kinnara_Derendel's Blessing</v>
      </c>
      <c r="BE104"/>
      <c r="BF104" s="12"/>
      <c r="BG104"/>
    </row>
    <row r="105" spans="1:59" ht="16">
      <c r="A105" s="1" t="str">
        <f t="shared" si="20"/>
        <v>r4_Water_MantisShrimp_e1</v>
      </c>
      <c r="B105" s="3" t="s">
        <v>734</v>
      </c>
      <c r="C105" s="1" t="s">
        <v>166</v>
      </c>
      <c r="D105" s="1" t="s">
        <v>100</v>
      </c>
      <c r="E105" s="5">
        <v>113</v>
      </c>
      <c r="F105" s="1">
        <f t="shared" si="14"/>
        <v>4</v>
      </c>
      <c r="G105" s="1">
        <f>INDEX(Family[BaseRarity],MATCH(Heroes!$C105,Family[Family],0))</f>
        <v>4</v>
      </c>
      <c r="H105" s="1">
        <f>INDEX(Family[MaxRarity],MATCH(Heroes!$C105,Family[Family],0))</f>
        <v>4</v>
      </c>
      <c r="I105" s="1">
        <v>1</v>
      </c>
      <c r="J105" s="1" t="s">
        <v>24</v>
      </c>
      <c r="K105" s="1" t="str">
        <f>CONCATENATE(L105,",",VLOOKUP($AO105,'Hero Types'!$B$10:$D$16,2,FALSE))</f>
        <v>7,15</v>
      </c>
      <c r="L105" s="3">
        <v>7</v>
      </c>
      <c r="M105" s="1" t="str">
        <f t="shared" si="21"/>
        <v>Act_r4_Water_Shield of Gorn, Ldr_r4_Water_MantisShrimp_Sherith's Blessing</v>
      </c>
      <c r="N105" s="29">
        <f>ROUND(INDEX(hPower[Base Pow Min],MATCH($F105,hPower[id],0))*INDEX(hType[Atk],MATCH($L105,hType[Id],0))+9*AM105,0)</f>
        <v>137</v>
      </c>
      <c r="O105" s="28">
        <f>INDEX(hPower[Pow Grow per Lv],MATCH($F105,hPower[id],0))*INDEX(hType[Atk],MATCH($L105,hType[Id],0))</f>
        <v>4.6666666666666661</v>
      </c>
      <c r="P105" s="29">
        <f>ROUND(INDEX(hPower[Base Pow Min],MATCH($F105,hPower[id],0))*INDEX(hType[Hp],MATCH($L105,hType[Id],0))+15*AM105,0)</f>
        <v>561</v>
      </c>
      <c r="Q105" s="28">
        <f>INDEX(hPower[Pow Grow per Lv],MATCH($F105,hPower[id],0))*INDEX(hType[Hp],MATCH($L105,hType[Id],0))</f>
        <v>19.444444444444443</v>
      </c>
      <c r="R105" s="29">
        <f>ROUND(INDEX(hPower[Base Pow Min],MATCH($F105,hPower[id],0))*INDEX(hType[Rec],MATCH($L105,hType[Id],0))+3*AM105,0)</f>
        <v>46</v>
      </c>
      <c r="S105" s="28">
        <f>INDEX(hPower[Pow Grow per Lv],MATCH($F105,hPower[id],0))*INDEX(hType[Rec],MATCH($L105,hType[Id],0))</f>
        <v>1.5555555555555554</v>
      </c>
      <c r="T105" s="1">
        <f>INDEX(hPower[Team Cost],MATCH($F105,hPower[id],0))</f>
        <v>9</v>
      </c>
      <c r="U105" s="1">
        <v>0</v>
      </c>
      <c r="V105" s="1" t="str">
        <f t="shared" si="22"/>
        <v>1MM35</v>
      </c>
      <c r="W105" s="3">
        <f>INDEX(hPower[Max Lv Min],MATCH(Heroes!F105,hPower[id],0))</f>
        <v>35</v>
      </c>
      <c r="X105" s="1">
        <f>INDEX(Econ[Sell Base],MATCH(Heroes!$F105,Econ[id],0))</f>
        <v>400</v>
      </c>
      <c r="Y105" s="1">
        <f>INDEX(Econ[Sell Growth],MATCH(Heroes!$F105,Econ[id],0))</f>
        <v>400</v>
      </c>
      <c r="Z105" s="1">
        <f>INDEX(Econ[Feed XP Base],MATCH(Heroes!$F105,Econ[id],0))</f>
        <v>400</v>
      </c>
      <c r="AA105" s="1">
        <f>INDEX(Econ[Feed XP Grow],MATCH(Heroes!$F105,Econ[id],0))</f>
        <v>400</v>
      </c>
      <c r="AB105" s="1">
        <f t="shared" si="23"/>
        <v>600</v>
      </c>
      <c r="AC105" s="1">
        <f t="shared" si="24"/>
        <v>600</v>
      </c>
      <c r="AD105" s="92" t="str">
        <f t="shared" si="25"/>
        <v>50-max-evo</v>
      </c>
      <c r="AE105" s="1" t="s">
        <v>69</v>
      </c>
      <c r="AF105" s="1" t="s">
        <v>1788</v>
      </c>
      <c r="AG105" s="1" t="s">
        <v>7</v>
      </c>
      <c r="AH105" s="1" t="s">
        <v>74</v>
      </c>
      <c r="AK105" s="1" t="s">
        <v>431</v>
      </c>
      <c r="AL105" s="1" t="s">
        <v>66</v>
      </c>
      <c r="AM105" s="1">
        <v>0.3605888568001967</v>
      </c>
      <c r="AO105" s="3" t="s">
        <v>20</v>
      </c>
      <c r="AQ105" s="3" t="str">
        <f>VLOOKUP(A105,'_REF Skills'!$A$1:$B$400,2,FALSE)</f>
        <v>Act_r4_Water_Shield of Gorn</v>
      </c>
      <c r="AR105" s="3" t="str">
        <f>VLOOKUP(A105,'_REF Skills'!$D$1:$E$400,2,FALSE)</f>
        <v>Ldr_r4_Water_MantisShrimp_Sherith's Blessing</v>
      </c>
      <c r="BE105"/>
      <c r="BF105" s="12"/>
      <c r="BG105"/>
    </row>
    <row r="106" spans="1:59" ht="16">
      <c r="A106" s="1" t="str">
        <f t="shared" si="20"/>
        <v>r3_Water_Orc_e1</v>
      </c>
      <c r="B106" s="3" t="s">
        <v>739</v>
      </c>
      <c r="C106" s="1" t="s">
        <v>526</v>
      </c>
      <c r="D106" s="1" t="s">
        <v>32</v>
      </c>
      <c r="E106" s="5">
        <v>114</v>
      </c>
      <c r="F106" s="1">
        <f t="shared" si="14"/>
        <v>3</v>
      </c>
      <c r="G106" s="1">
        <f>INDEX(Family[BaseRarity],MATCH(Heroes!$C106,Family[Family],0))</f>
        <v>3</v>
      </c>
      <c r="H106" s="1">
        <f>INDEX(Family[MaxRarity],MATCH(Heroes!$C106,Family[Family],0))</f>
        <v>4</v>
      </c>
      <c r="I106" s="1">
        <v>1</v>
      </c>
      <c r="J106" s="1" t="s">
        <v>24</v>
      </c>
      <c r="K106" s="1" t="str">
        <f>CONCATENATE(L106,",",VLOOKUP($AO106,'Hero Types'!$B$10:$D$16,2,FALSE))</f>
        <v>4,16</v>
      </c>
      <c r="L106" s="3">
        <v>4</v>
      </c>
      <c r="M106" s="1" t="str">
        <f t="shared" si="21"/>
        <v>Act_r3_Water_Axe of Gorn, Ldr_r3_Water_Orc_Sherith's Grace</v>
      </c>
      <c r="N106" s="29">
        <f>ROUND(INDEX(hPower[Base Pow Min],MATCH($F106,hPower[id],0))*INDEX(hType[Atk],MATCH($L106,hType[Id],0))+9*AM106,0)</f>
        <v>172</v>
      </c>
      <c r="O106" s="28">
        <f>INDEX(hPower[Pow Grow per Lv],MATCH($F106,hPower[id],0))*INDEX(hType[Atk],MATCH($L106,hType[Id],0))</f>
        <v>11.666666666666668</v>
      </c>
      <c r="P106" s="29">
        <f>ROUND(INDEX(hPower[Base Pow Min],MATCH($F106,hPower[id],0))*INDEX(hType[Hp],MATCH($L106,hType[Id],0))+15*AM106,0)</f>
        <v>120</v>
      </c>
      <c r="Q106" s="28">
        <f>INDEX(hPower[Pow Grow per Lv],MATCH($F106,hPower[id],0))*INDEX(hType[Hp],MATCH($L106,hType[Id],0))</f>
        <v>7.7777777777777786</v>
      </c>
      <c r="R106" s="29">
        <f>ROUND(INDEX(hPower[Base Pow Min],MATCH($F106,hPower[id],0))*INDEX(hType[Rec],MATCH($L106,hType[Id],0))+3*AM106,0)</f>
        <v>24</v>
      </c>
      <c r="S106" s="28">
        <f>INDEX(hPower[Pow Grow per Lv],MATCH($F106,hPower[id],0))*INDEX(hType[Rec],MATCH($L106,hType[Id],0))</f>
        <v>1.5555555555555554</v>
      </c>
      <c r="T106" s="1">
        <f>INDEX(hPower[Team Cost],MATCH($F106,hPower[id],0))</f>
        <v>6</v>
      </c>
      <c r="U106" s="1">
        <v>0</v>
      </c>
      <c r="V106" s="1" t="str">
        <f t="shared" si="22"/>
        <v>1MM25</v>
      </c>
      <c r="W106" s="3">
        <f>INDEX(hPower[Max Lv Min],MATCH(Heroes!F106,hPower[id],0))</f>
        <v>25</v>
      </c>
      <c r="X106" s="1">
        <f>INDEX(Econ[Sell Base],MATCH(Heroes!$F106,Econ[id],0))</f>
        <v>300</v>
      </c>
      <c r="Y106" s="1">
        <f>INDEX(Econ[Sell Growth],MATCH(Heroes!$F106,Econ[id],0))</f>
        <v>300</v>
      </c>
      <c r="Z106" s="1">
        <f>INDEX(Econ[Feed XP Base],MATCH(Heroes!$F106,Econ[id],0))</f>
        <v>300</v>
      </c>
      <c r="AA106" s="1">
        <f>INDEX(Econ[Feed XP Grow],MATCH(Heroes!$F106,Econ[id],0))</f>
        <v>300</v>
      </c>
      <c r="AB106" s="1">
        <f t="shared" si="23"/>
        <v>450</v>
      </c>
      <c r="AC106" s="1">
        <f t="shared" si="24"/>
        <v>450</v>
      </c>
      <c r="AD106" s="92" t="str">
        <f t="shared" si="25"/>
        <v>35-max-evo</v>
      </c>
      <c r="AE106" s="1" t="s">
        <v>69</v>
      </c>
      <c r="AF106" s="1" t="s">
        <v>1789</v>
      </c>
      <c r="AG106" s="1" t="s">
        <v>7</v>
      </c>
      <c r="AH106" s="1" t="s">
        <v>74</v>
      </c>
      <c r="AK106" s="1" t="s">
        <v>431</v>
      </c>
      <c r="AL106" s="1" t="s">
        <v>66</v>
      </c>
      <c r="AM106" s="1">
        <v>0.58609890193698133</v>
      </c>
      <c r="AO106" s="3" t="s">
        <v>821</v>
      </c>
      <c r="AQ106" s="3" t="str">
        <f>VLOOKUP(A106,'_REF Skills'!$A$1:$B$400,2,FALSE)</f>
        <v>Act_r3_Water_Axe of Gorn</v>
      </c>
      <c r="AR106" s="3" t="str">
        <f>VLOOKUP(A106,'_REF Skills'!$D$1:$E$400,2,FALSE)</f>
        <v>Ldr_r3_Water_Orc_Sherith's Grace</v>
      </c>
      <c r="BE106"/>
      <c r="BF106" s="12"/>
      <c r="BG106"/>
    </row>
    <row r="107" spans="1:59" ht="16">
      <c r="A107" s="1" t="str">
        <f t="shared" si="20"/>
        <v>r3_Water_Orc_e2</v>
      </c>
      <c r="B107" s="3" t="s">
        <v>740</v>
      </c>
      <c r="C107" s="1" t="s">
        <v>526</v>
      </c>
      <c r="D107" s="1" t="s">
        <v>32</v>
      </c>
      <c r="E107" s="5">
        <v>115</v>
      </c>
      <c r="F107" s="1">
        <f t="shared" si="14"/>
        <v>4</v>
      </c>
      <c r="G107" s="1">
        <f>INDEX(Family[BaseRarity],MATCH(Heroes!$C107,Family[Family],0))</f>
        <v>3</v>
      </c>
      <c r="H107" s="1">
        <f>INDEX(Family[MaxRarity],MATCH(Heroes!$C107,Family[Family],0))</f>
        <v>4</v>
      </c>
      <c r="I107" s="1">
        <v>2</v>
      </c>
      <c r="J107" s="1" t="s">
        <v>24</v>
      </c>
      <c r="K107" s="1" t="str">
        <f>CONCATENATE(L107,",",VLOOKUP($AO107,'Hero Types'!$B$10:$D$16,2,FALSE))</f>
        <v>4,16</v>
      </c>
      <c r="L107" s="3">
        <v>4</v>
      </c>
      <c r="M107" s="1" t="str">
        <f t="shared" si="21"/>
        <v>Act_r4_Water_Anger of Gorn, Ldr_r4_Water_Orc_Sherith's Blessing</v>
      </c>
      <c r="N107" s="29">
        <f>ROUND(INDEX(hPower[Base Pow Min],MATCH($F107,hPower[id],0))*INDEX(hType[Atk],MATCH($L107,hType[Id],0))+9*AM107,0)</f>
        <v>340</v>
      </c>
      <c r="O107" s="28">
        <f>INDEX(hPower[Pow Grow per Lv],MATCH($F107,hPower[id],0))*INDEX(hType[Atk],MATCH($L107,hType[Id],0))</f>
        <v>11.666666666666668</v>
      </c>
      <c r="P107" s="29">
        <f>ROUND(INDEX(hPower[Base Pow Min],MATCH($F107,hPower[id],0))*INDEX(hType[Hp],MATCH($L107,hType[Id],0))+15*AM107,0)</f>
        <v>234</v>
      </c>
      <c r="Q107" s="28">
        <f>INDEX(hPower[Pow Grow per Lv],MATCH($F107,hPower[id],0))*INDEX(hType[Hp],MATCH($L107,hType[Id],0))</f>
        <v>7.7777777777777786</v>
      </c>
      <c r="R107" s="29">
        <f>ROUND(INDEX(hPower[Base Pow Min],MATCH($F107,hPower[id],0))*INDEX(hType[Rec],MATCH($L107,hType[Id],0))+3*AM107,0)</f>
        <v>47</v>
      </c>
      <c r="S107" s="28">
        <f>INDEX(hPower[Pow Grow per Lv],MATCH($F107,hPower[id],0))*INDEX(hType[Rec],MATCH($L107,hType[Id],0))</f>
        <v>1.5555555555555554</v>
      </c>
      <c r="T107" s="1">
        <f>INDEX(hPower[Team Cost],MATCH($F107,hPower[id],0))</f>
        <v>9</v>
      </c>
      <c r="U107" s="1">
        <v>0</v>
      </c>
      <c r="V107" s="1" t="str">
        <f t="shared" si="22"/>
        <v>1MM35</v>
      </c>
      <c r="W107" s="3">
        <f>INDEX(hPower[Max Lv Min],MATCH(Heroes!F107,hPower[id],0))</f>
        <v>35</v>
      </c>
      <c r="X107" s="1">
        <f>INDEX(Econ[Sell Base],MATCH(Heroes!$F107,Econ[id],0))</f>
        <v>400</v>
      </c>
      <c r="Y107" s="1">
        <f>INDEX(Econ[Sell Growth],MATCH(Heroes!$F107,Econ[id],0))</f>
        <v>400</v>
      </c>
      <c r="Z107" s="1">
        <f>INDEX(Econ[Feed XP Base],MATCH(Heroes!$F107,Econ[id],0))</f>
        <v>400</v>
      </c>
      <c r="AA107" s="1">
        <f>INDEX(Econ[Feed XP Grow],MATCH(Heroes!$F107,Econ[id],0))</f>
        <v>400</v>
      </c>
      <c r="AB107" s="1">
        <f t="shared" si="23"/>
        <v>600</v>
      </c>
      <c r="AC107" s="1">
        <f t="shared" si="24"/>
        <v>600</v>
      </c>
      <c r="AD107" s="92" t="str">
        <f t="shared" si="25"/>
        <v>50-max-evo</v>
      </c>
      <c r="AE107" s="1" t="s">
        <v>69</v>
      </c>
      <c r="AF107" s="1" t="s">
        <v>1790</v>
      </c>
      <c r="AG107" s="1" t="s">
        <v>7</v>
      </c>
      <c r="AH107" s="1" t="s">
        <v>74</v>
      </c>
      <c r="AK107" s="1" t="s">
        <v>431</v>
      </c>
      <c r="AL107" s="1" t="s">
        <v>71</v>
      </c>
      <c r="AM107" s="1">
        <v>0.76445489023770397</v>
      </c>
      <c r="AO107" s="3" t="s">
        <v>821</v>
      </c>
      <c r="AQ107" s="3" t="str">
        <f>VLOOKUP(A107,'_REF Skills'!$A$1:$B$400,2,FALSE)</f>
        <v>Act_r4_Water_Anger of Gorn</v>
      </c>
      <c r="AR107" s="3" t="str">
        <f>VLOOKUP(A107,'_REF Skills'!$D$1:$E$400,2,FALSE)</f>
        <v>Ldr_r4_Water_Orc_Sherith's Blessing</v>
      </c>
      <c r="BE107"/>
      <c r="BF107" s="12"/>
      <c r="BG107"/>
    </row>
    <row r="108" spans="1:59" ht="16">
      <c r="A108" s="1" t="str">
        <f t="shared" si="20"/>
        <v>r4_Water_Serpent_e1</v>
      </c>
      <c r="B108" s="3" t="s">
        <v>731</v>
      </c>
      <c r="C108" s="1" t="s">
        <v>152</v>
      </c>
      <c r="D108" s="1" t="s">
        <v>79</v>
      </c>
      <c r="E108" s="5">
        <v>116</v>
      </c>
      <c r="F108" s="1">
        <f t="shared" si="14"/>
        <v>4</v>
      </c>
      <c r="G108" s="1">
        <f>INDEX(Family[BaseRarity],MATCH(Heroes!$C108,Family[Family],0))</f>
        <v>4</v>
      </c>
      <c r="H108" s="1">
        <f>INDEX(Family[MaxRarity],MATCH(Heroes!$C108,Family[Family],0))</f>
        <v>5</v>
      </c>
      <c r="I108" s="1">
        <v>1</v>
      </c>
      <c r="J108" s="1" t="s">
        <v>24</v>
      </c>
      <c r="K108" s="1" t="str">
        <f>CONCATENATE(L108,",",VLOOKUP($AO108,'Hero Types'!$B$10:$D$16,2,FALSE))</f>
        <v>6,15</v>
      </c>
      <c r="L108" s="3">
        <v>6</v>
      </c>
      <c r="M108" s="1" t="str">
        <f t="shared" si="21"/>
        <v>Act_r4_Water_Cold Breath, Ldr_r4_Water_Serpent_Sherith's Blessing</v>
      </c>
      <c r="N108" s="29">
        <f>ROUND(INDEX(hPower[Base Pow Min],MATCH($F108,hPower[id],0))*INDEX(hType[Atk],MATCH($L108,hType[Id],0))+9*AM108,0)</f>
        <v>275</v>
      </c>
      <c r="O108" s="28">
        <f>INDEX(hPower[Pow Grow per Lv],MATCH($F108,hPower[id],0))*INDEX(hType[Atk],MATCH($L108,hType[Id],0))</f>
        <v>9.3333333333333321</v>
      </c>
      <c r="P108" s="29">
        <f>ROUND(INDEX(hPower[Base Pow Min],MATCH($F108,hPower[id],0))*INDEX(hType[Hp],MATCH($L108,hType[Id],0))+15*AM108,0)</f>
        <v>458</v>
      </c>
      <c r="Q108" s="28">
        <f>INDEX(hPower[Pow Grow per Lv],MATCH($F108,hPower[id],0))*INDEX(hType[Hp],MATCH($L108,hType[Id],0))</f>
        <v>15.555555555555557</v>
      </c>
      <c r="R108" s="29">
        <f>ROUND(INDEX(hPower[Base Pow Min],MATCH($F108,hPower[id],0))*INDEX(hType[Rec],MATCH($L108,hType[Id],0))+3*AM108,0)</f>
        <v>25</v>
      </c>
      <c r="S108" s="28">
        <f>INDEX(hPower[Pow Grow per Lv],MATCH($F108,hPower[id],0))*INDEX(hType[Rec],MATCH($L108,hType[Id],0))</f>
        <v>0.77777777777777768</v>
      </c>
      <c r="T108" s="1">
        <f>INDEX(hPower[Team Cost],MATCH($F108,hPower[id],0))</f>
        <v>9</v>
      </c>
      <c r="U108" s="1">
        <v>0</v>
      </c>
      <c r="V108" s="1" t="str">
        <f t="shared" si="22"/>
        <v>1MM35</v>
      </c>
      <c r="W108" s="3">
        <f>INDEX(hPower[Max Lv Min],MATCH(Heroes!F108,hPower[id],0))</f>
        <v>35</v>
      </c>
      <c r="X108" s="1">
        <f>INDEX(Econ[Sell Base],MATCH(Heroes!$F108,Econ[id],0))</f>
        <v>400</v>
      </c>
      <c r="Y108" s="1">
        <f>INDEX(Econ[Sell Growth],MATCH(Heroes!$F108,Econ[id],0))</f>
        <v>400</v>
      </c>
      <c r="Z108" s="1">
        <f>INDEX(Econ[Feed XP Base],MATCH(Heroes!$F108,Econ[id],0))</f>
        <v>400</v>
      </c>
      <c r="AA108" s="1">
        <f>INDEX(Econ[Feed XP Grow],MATCH(Heroes!$F108,Econ[id],0))</f>
        <v>400</v>
      </c>
      <c r="AB108" s="1">
        <f t="shared" si="23"/>
        <v>600</v>
      </c>
      <c r="AC108" s="1">
        <f t="shared" si="24"/>
        <v>600</v>
      </c>
      <c r="AD108" s="92" t="str">
        <f t="shared" si="25"/>
        <v>50-max-evo</v>
      </c>
      <c r="AE108" s="1" t="s">
        <v>69</v>
      </c>
      <c r="AF108" s="1" t="s">
        <v>1791</v>
      </c>
      <c r="AG108" s="1" t="s">
        <v>7</v>
      </c>
      <c r="AH108" s="1" t="s">
        <v>74</v>
      </c>
      <c r="AK108" s="1" t="s">
        <v>431</v>
      </c>
      <c r="AL108" s="1" t="s">
        <v>66</v>
      </c>
      <c r="AM108" s="1">
        <v>0.90410182835768893</v>
      </c>
      <c r="AO108" s="3" t="s">
        <v>20</v>
      </c>
      <c r="AQ108" s="3" t="str">
        <f>VLOOKUP(A108,'_REF Skills'!$A$1:$B$400,2,FALSE)</f>
        <v>Act_r4_Water_Cold Breath</v>
      </c>
      <c r="AR108" s="3" t="str">
        <f>VLOOKUP(A108,'_REF Skills'!$D$1:$E$400,2,FALSE)</f>
        <v>Ldr_r4_Water_Serpent_Sherith's Blessing</v>
      </c>
      <c r="BE108"/>
      <c r="BF108" s="12"/>
      <c r="BG108"/>
    </row>
    <row r="109" spans="1:59" ht="16">
      <c r="A109" s="1" t="str">
        <f t="shared" si="20"/>
        <v>r4_Water_Serpent_e2</v>
      </c>
      <c r="B109" s="3" t="s">
        <v>805</v>
      </c>
      <c r="C109" s="1" t="s">
        <v>152</v>
      </c>
      <c r="D109" s="1" t="s">
        <v>79</v>
      </c>
      <c r="E109" s="5">
        <v>117</v>
      </c>
      <c r="F109" s="1">
        <f t="shared" si="14"/>
        <v>5</v>
      </c>
      <c r="G109" s="1">
        <f>INDEX(Family[BaseRarity],MATCH(Heroes!$C109,Family[Family],0))</f>
        <v>4</v>
      </c>
      <c r="H109" s="1">
        <f>INDEX(Family[MaxRarity],MATCH(Heroes!$C109,Family[Family],0))</f>
        <v>5</v>
      </c>
      <c r="I109" s="1">
        <v>2</v>
      </c>
      <c r="J109" s="1" t="s">
        <v>24</v>
      </c>
      <c r="K109" s="1" t="str">
        <f>CONCATENATE(L109,",",VLOOKUP($AO109,'Hero Types'!$B$10:$D$16,2,FALSE))</f>
        <v>6,15</v>
      </c>
      <c r="L109" s="3">
        <v>6</v>
      </c>
      <c r="M109" s="1" t="str">
        <f t="shared" si="21"/>
        <v>Act_r5_Water_Frozen Breath, Ldr_r5_Water_Serpent_Sherith's Dedication</v>
      </c>
      <c r="N109" s="29">
        <f>ROUND(INDEX(hPower[Base Pow Min],MATCH($F109,hPower[id],0))*INDEX(hType[Atk],MATCH($L109,hType[Id],0))+9*AM109,0)</f>
        <v>538</v>
      </c>
      <c r="O109" s="28">
        <f>INDEX(hPower[Pow Grow per Lv],MATCH($F109,hPower[id],0))*INDEX(hType[Atk],MATCH($L109,hType[Id],0))</f>
        <v>9.3333333333333321</v>
      </c>
      <c r="P109" s="29">
        <f>ROUND(INDEX(hPower[Base Pow Min],MATCH($F109,hPower[id],0))*INDEX(hType[Hp],MATCH($L109,hType[Id],0))+15*AM109,0)</f>
        <v>897</v>
      </c>
      <c r="Q109" s="28">
        <f>INDEX(hPower[Pow Grow per Lv],MATCH($F109,hPower[id],0))*INDEX(hType[Hp],MATCH($L109,hType[Id],0))</f>
        <v>15.555555555555557</v>
      </c>
      <c r="R109" s="29">
        <f>ROUND(INDEX(hPower[Base Pow Min],MATCH($F109,hPower[id],0))*INDEX(hType[Rec],MATCH($L109,hType[Id],0))+3*AM109,0)</f>
        <v>46</v>
      </c>
      <c r="S109" s="28">
        <f>INDEX(hPower[Pow Grow per Lv],MATCH($F109,hPower[id],0))*INDEX(hType[Rec],MATCH($L109,hType[Id],0))</f>
        <v>0.77777777777777768</v>
      </c>
      <c r="T109" s="1">
        <f>INDEX(hPower[Team Cost],MATCH($F109,hPower[id],0))</f>
        <v>15</v>
      </c>
      <c r="U109" s="1">
        <v>0</v>
      </c>
      <c r="V109" s="1" t="str">
        <f t="shared" si="22"/>
        <v>1MM50</v>
      </c>
      <c r="W109" s="3">
        <f>INDEX(hPower[Max Lv Min],MATCH(Heroes!F109,hPower[id],0))</f>
        <v>50</v>
      </c>
      <c r="X109" s="1">
        <f>INDEX(Econ[Sell Base],MATCH(Heroes!$F109,Econ[id],0))</f>
        <v>500</v>
      </c>
      <c r="Y109" s="1">
        <f>INDEX(Econ[Sell Growth],MATCH(Heroes!$F109,Econ[id],0))</f>
        <v>500</v>
      </c>
      <c r="Z109" s="1">
        <f>INDEX(Econ[Feed XP Base],MATCH(Heroes!$F109,Econ[id],0))</f>
        <v>500</v>
      </c>
      <c r="AA109" s="1">
        <f>INDEX(Econ[Feed XP Grow],MATCH(Heroes!$F109,Econ[id],0))</f>
        <v>500</v>
      </c>
      <c r="AB109" s="1">
        <f t="shared" si="23"/>
        <v>750</v>
      </c>
      <c r="AC109" s="1">
        <f t="shared" si="24"/>
        <v>750</v>
      </c>
      <c r="AD109" s="92" t="str">
        <f t="shared" si="25"/>
        <v>70-max-evo</v>
      </c>
      <c r="AE109" s="1" t="s">
        <v>69</v>
      </c>
      <c r="AF109" s="1" t="s">
        <v>1792</v>
      </c>
      <c r="AG109" s="1" t="s">
        <v>7</v>
      </c>
      <c r="AH109" s="1" t="s">
        <v>74</v>
      </c>
      <c r="AK109" s="1" t="s">
        <v>431</v>
      </c>
      <c r="AL109" s="1" t="s">
        <v>71</v>
      </c>
      <c r="AM109" s="1">
        <v>0.5210011969598386</v>
      </c>
      <c r="AO109" s="3" t="s">
        <v>20</v>
      </c>
      <c r="AQ109" s="3" t="str">
        <f>VLOOKUP(A109,'_REF Skills'!$A$1:$B$400,2,FALSE)</f>
        <v>Act_r5_Water_Frozen Breath</v>
      </c>
      <c r="AR109" s="3" t="str">
        <f>VLOOKUP(A109,'_REF Skills'!$D$1:$E$400,2,FALSE)</f>
        <v>Ldr_r5_Water_Serpent_Sherith's Dedication</v>
      </c>
      <c r="BE109"/>
      <c r="BF109" s="12"/>
      <c r="BG109"/>
    </row>
    <row r="110" spans="1:59" ht="16">
      <c r="A110" s="1" t="str">
        <f t="shared" si="20"/>
        <v>r5_Water_Cyclops_e1</v>
      </c>
      <c r="B110" s="3" t="s">
        <v>741</v>
      </c>
      <c r="C110" s="1" t="s">
        <v>173</v>
      </c>
      <c r="D110" s="1" t="s">
        <v>101</v>
      </c>
      <c r="E110" s="5">
        <v>118</v>
      </c>
      <c r="F110" s="1">
        <f t="shared" si="14"/>
        <v>5</v>
      </c>
      <c r="G110" s="1">
        <f>INDEX(Family[BaseRarity],MATCH(Heroes!$C110,Family[Family],0))</f>
        <v>5</v>
      </c>
      <c r="H110" s="1">
        <f>INDEX(Family[MaxRarity],MATCH(Heroes!$C110,Family[Family],0))</f>
        <v>5</v>
      </c>
      <c r="I110" s="1">
        <v>1</v>
      </c>
      <c r="J110" s="1" t="s">
        <v>24</v>
      </c>
      <c r="K110" s="1" t="str">
        <f>CONCATENATE(L110,",",VLOOKUP($AO110,'Hero Types'!$B$10:$D$16,2,FALSE))</f>
        <v>4,16</v>
      </c>
      <c r="L110" s="3">
        <v>4</v>
      </c>
      <c r="M110" s="1" t="str">
        <f t="shared" si="21"/>
        <v>Act_r5_Water_Bonegrinder, Ldr_r5_Water_Cyclops_Sherith's Dedication</v>
      </c>
      <c r="N110" s="29">
        <f>ROUND(INDEX(hPower[Base Pow Min],MATCH($F110,hPower[id],0))*INDEX(hType[Atk],MATCH($L110,hType[Id],0))+9*AM110,0)</f>
        <v>674</v>
      </c>
      <c r="O110" s="28">
        <f>INDEX(hPower[Pow Grow per Lv],MATCH($F110,hPower[id],0))*INDEX(hType[Atk],MATCH($L110,hType[Id],0))</f>
        <v>11.666666666666668</v>
      </c>
      <c r="P110" s="29">
        <f>ROUND(INDEX(hPower[Base Pow Min],MATCH($F110,hPower[id],0))*INDEX(hType[Hp],MATCH($L110,hType[Id],0))+15*AM110,0)</f>
        <v>456</v>
      </c>
      <c r="Q110" s="28">
        <f>INDEX(hPower[Pow Grow per Lv],MATCH($F110,hPower[id],0))*INDEX(hType[Hp],MATCH($L110,hType[Id],0))</f>
        <v>7.7777777777777786</v>
      </c>
      <c r="R110" s="29">
        <f>ROUND(INDEX(hPower[Base Pow Min],MATCH($F110,hPower[id],0))*INDEX(hType[Rec],MATCH($L110,hType[Id],0))+3*AM110,0)</f>
        <v>91</v>
      </c>
      <c r="S110" s="28">
        <f>INDEX(hPower[Pow Grow per Lv],MATCH($F110,hPower[id],0))*INDEX(hType[Rec],MATCH($L110,hType[Id],0))</f>
        <v>1.5555555555555554</v>
      </c>
      <c r="T110" s="1">
        <f>INDEX(hPower[Team Cost],MATCH($F110,hPower[id],0))</f>
        <v>15</v>
      </c>
      <c r="U110" s="1">
        <v>0</v>
      </c>
      <c r="V110" s="1" t="str">
        <f t="shared" si="22"/>
        <v>1MM50</v>
      </c>
      <c r="W110" s="3">
        <f>INDEX(hPower[Max Lv Min],MATCH(Heroes!F110,hPower[id],0))</f>
        <v>50</v>
      </c>
      <c r="X110" s="1">
        <f>INDEX(Econ[Sell Base],MATCH(Heroes!$F110,Econ[id],0))</f>
        <v>500</v>
      </c>
      <c r="Y110" s="1">
        <f>INDEX(Econ[Sell Growth],MATCH(Heroes!$F110,Econ[id],0))</f>
        <v>500</v>
      </c>
      <c r="Z110" s="1">
        <f>INDEX(Econ[Feed XP Base],MATCH(Heroes!$F110,Econ[id],0))</f>
        <v>500</v>
      </c>
      <c r="AA110" s="1">
        <f>INDEX(Econ[Feed XP Grow],MATCH(Heroes!$F110,Econ[id],0))</f>
        <v>500</v>
      </c>
      <c r="AB110" s="1">
        <f t="shared" si="23"/>
        <v>750</v>
      </c>
      <c r="AC110" s="1">
        <f t="shared" si="24"/>
        <v>750</v>
      </c>
      <c r="AD110" s="92" t="str">
        <f t="shared" si="25"/>
        <v>70-max-evo</v>
      </c>
      <c r="AE110" s="1" t="s">
        <v>69</v>
      </c>
      <c r="AF110" s="1" t="s">
        <v>1793</v>
      </c>
      <c r="AG110" s="1" t="s">
        <v>7</v>
      </c>
      <c r="AH110" s="1" t="s">
        <v>74</v>
      </c>
      <c r="AK110" s="1" t="s">
        <v>431</v>
      </c>
      <c r="AL110" s="1" t="s">
        <v>71</v>
      </c>
      <c r="AM110" s="1">
        <v>0.76994196389328495</v>
      </c>
      <c r="AO110" s="3" t="s">
        <v>821</v>
      </c>
      <c r="AQ110" s="3" t="str">
        <f>VLOOKUP(A110,'_REF Skills'!$A$1:$B$400,2,FALSE)</f>
        <v>Act_r5_Water_Bonegrinder</v>
      </c>
      <c r="AR110" s="3" t="str">
        <f>VLOOKUP(A110,'_REF Skills'!$D$1:$E$400,2,FALSE)</f>
        <v>Ldr_r5_Water_Cyclops_Sherith's Dedication</v>
      </c>
      <c r="BE110"/>
      <c r="BF110" s="12"/>
      <c r="BG110"/>
    </row>
    <row r="111" spans="1:59" ht="16">
      <c r="A111" s="1" t="str">
        <f t="shared" si="20"/>
        <v>r6_Light_Bolter_e1</v>
      </c>
      <c r="B111" s="3" t="s">
        <v>774</v>
      </c>
      <c r="C111" s="1" t="s">
        <v>177</v>
      </c>
      <c r="D111" s="1" t="s">
        <v>119</v>
      </c>
      <c r="E111" s="5">
        <v>119</v>
      </c>
      <c r="F111" s="1">
        <f t="shared" si="14"/>
        <v>6</v>
      </c>
      <c r="G111" s="1">
        <f>INDEX(Family[BaseRarity],MATCH(Heroes!$C111,Family[Family],0))</f>
        <v>6</v>
      </c>
      <c r="H111" s="1">
        <f>INDEX(Family[MaxRarity],MATCH(Heroes!$C111,Family[Family],0))</f>
        <v>6</v>
      </c>
      <c r="I111" s="1">
        <v>1</v>
      </c>
      <c r="J111" s="1" t="s">
        <v>25</v>
      </c>
      <c r="K111" s="1" t="str">
        <f>CONCATENATE(L111,",",VLOOKUP($AO111,'Hero Types'!$B$10:$D$16,2,FALSE))</f>
        <v>5,13</v>
      </c>
      <c r="L111" s="3">
        <v>5</v>
      </c>
      <c r="M111" s="1" t="str">
        <f t="shared" si="21"/>
        <v>Act_r6_Light_Derendel's Chosen, Ldr_r6_Light_Bolter_Derendel's Benediction</v>
      </c>
      <c r="N111" s="29">
        <f>ROUND(INDEX(hPower[Base Pow Min],MATCH($F111,hPower[id],0))*INDEX(hType[Atk],MATCH($L111,hType[Id],0))+9*AM111,0)</f>
        <v>736</v>
      </c>
      <c r="O111" s="28">
        <f>INDEX(hPower[Pow Grow per Lv],MATCH($F111,hPower[id],0))*INDEX(hType[Atk],MATCH($L111,hType[Id],0))</f>
        <v>9.3333333333333321</v>
      </c>
      <c r="P111" s="29">
        <f>ROUND(INDEX(hPower[Base Pow Min],MATCH($F111,hPower[id],0))*INDEX(hType[Hp],MATCH($L111,hType[Id],0))+15*AM111,0)</f>
        <v>311</v>
      </c>
      <c r="Q111" s="28">
        <f>INDEX(hPower[Pow Grow per Lv],MATCH($F111,hPower[id],0))*INDEX(hType[Hp],MATCH($L111,hType[Id],0))</f>
        <v>3.8888888888888893</v>
      </c>
      <c r="R111" s="29">
        <f>ROUND(INDEX(hPower[Base Pow Min],MATCH($F111,hPower[id],0))*INDEX(hType[Rec],MATCH($L111,hType[Id],0))+3*AM111,0)</f>
        <v>245</v>
      </c>
      <c r="S111" s="28">
        <f>INDEX(hPower[Pow Grow per Lv],MATCH($F111,hPower[id],0))*INDEX(hType[Rec],MATCH($L111,hType[Id],0))</f>
        <v>3.1111111111111107</v>
      </c>
      <c r="T111" s="1">
        <f>INDEX(hPower[Team Cost],MATCH($F111,hPower[id],0))</f>
        <v>30</v>
      </c>
      <c r="U111" s="1">
        <v>0</v>
      </c>
      <c r="V111" s="1" t="str">
        <f t="shared" si="22"/>
        <v>1MM70</v>
      </c>
      <c r="W111" s="3">
        <f>INDEX(hPower[Max Lv Min],MATCH(Heroes!F111,hPower[id],0))</f>
        <v>70</v>
      </c>
      <c r="X111" s="1">
        <f>INDEX(Econ[Sell Base],MATCH(Heroes!$F111,Econ[id],0))</f>
        <v>600</v>
      </c>
      <c r="Y111" s="1">
        <f>INDEX(Econ[Sell Growth],MATCH(Heroes!$F111,Econ[id],0))</f>
        <v>600</v>
      </c>
      <c r="Z111" s="1">
        <f>INDEX(Econ[Feed XP Base],MATCH(Heroes!$F111,Econ[id],0))</f>
        <v>600</v>
      </c>
      <c r="AA111" s="1">
        <f>INDEX(Econ[Feed XP Grow],MATCH(Heroes!$F111,Econ[id],0))</f>
        <v>600</v>
      </c>
      <c r="AB111" s="1">
        <f t="shared" si="23"/>
        <v>900</v>
      </c>
      <c r="AC111" s="1">
        <f t="shared" si="24"/>
        <v>900</v>
      </c>
      <c r="AD111" s="92" t="str">
        <f t="shared" si="25"/>
        <v>70-max-evo</v>
      </c>
      <c r="AE111" s="1" t="s">
        <v>69</v>
      </c>
      <c r="AF111" s="1" t="s">
        <v>1794</v>
      </c>
      <c r="AG111" s="1" t="s">
        <v>7</v>
      </c>
      <c r="AH111" s="1" t="s">
        <v>74</v>
      </c>
      <c r="AK111" s="1" t="s">
        <v>431</v>
      </c>
      <c r="AL111" s="1" t="s">
        <v>80</v>
      </c>
      <c r="AM111" s="1">
        <v>0.35166872694131301</v>
      </c>
      <c r="AO111" s="3" t="s">
        <v>111</v>
      </c>
      <c r="AQ111" s="3" t="str">
        <f>VLOOKUP(A111,'_REF Skills'!$A$1:$B$400,2,FALSE)</f>
        <v>Act_r6_Light_Derendel's Chosen</v>
      </c>
      <c r="AR111" s="3" t="str">
        <f>VLOOKUP(A111,'_REF Skills'!$D$1:$E$400,2,FALSE)</f>
        <v>Ldr_r6_Light_Bolter_Derendel's Benediction</v>
      </c>
      <c r="BE111"/>
      <c r="BF111" s="12"/>
      <c r="BG111"/>
    </row>
    <row r="112" spans="1:59" ht="16">
      <c r="A112" s="1" t="str">
        <f t="shared" si="20"/>
        <v>r6_Water_Witch_e1</v>
      </c>
      <c r="B112" s="3" t="s">
        <v>745</v>
      </c>
      <c r="C112" s="1" t="s">
        <v>177</v>
      </c>
      <c r="D112" s="1" t="s">
        <v>102</v>
      </c>
      <c r="E112" s="5">
        <v>120</v>
      </c>
      <c r="F112" s="1">
        <f t="shared" si="14"/>
        <v>6</v>
      </c>
      <c r="G112" s="1">
        <f>INDEX(Family[BaseRarity],MATCH(Heroes!$C112,Family[Family],0))</f>
        <v>6</v>
      </c>
      <c r="H112" s="1">
        <f>INDEX(Family[MaxRarity],MATCH(Heroes!$C112,Family[Family],0))</f>
        <v>6</v>
      </c>
      <c r="I112" s="1">
        <v>1</v>
      </c>
      <c r="J112" s="1" t="s">
        <v>24</v>
      </c>
      <c r="K112" s="1" t="str">
        <f>CONCATENATE(L112,",",VLOOKUP($AO112,'Hero Types'!$B$10:$D$16,2,FALSE))</f>
        <v>5,15</v>
      </c>
      <c r="L112" s="3">
        <v>5</v>
      </c>
      <c r="M112" s="1" t="str">
        <f t="shared" si="21"/>
        <v>Act_r6_Water_Sherith's Might, Ldr_r6_Water_Witch_Sherith's Benediction</v>
      </c>
      <c r="N112" s="29">
        <f>ROUND(INDEX(hPower[Base Pow Min],MATCH($F112,hPower[id],0))*INDEX(hType[Atk],MATCH($L112,hType[Id],0))+9*AM112,0)</f>
        <v>736</v>
      </c>
      <c r="O112" s="28">
        <f>INDEX(hPower[Pow Grow per Lv],MATCH($F112,hPower[id],0))*INDEX(hType[Atk],MATCH($L112,hType[Id],0))</f>
        <v>9.3333333333333321</v>
      </c>
      <c r="P112" s="29">
        <f>ROUND(INDEX(hPower[Base Pow Min],MATCH($F112,hPower[id],0))*INDEX(hType[Hp],MATCH($L112,hType[Id],0))+15*AM112,0)</f>
        <v>310</v>
      </c>
      <c r="Q112" s="28">
        <f>INDEX(hPower[Pow Grow per Lv],MATCH($F112,hPower[id],0))*INDEX(hType[Hp],MATCH($L112,hType[Id],0))</f>
        <v>3.8888888888888893</v>
      </c>
      <c r="R112" s="29">
        <f>ROUND(INDEX(hPower[Base Pow Min],MATCH($F112,hPower[id],0))*INDEX(hType[Rec],MATCH($L112,hType[Id],0))+3*AM112,0)</f>
        <v>245</v>
      </c>
      <c r="S112" s="28">
        <f>INDEX(hPower[Pow Grow per Lv],MATCH($F112,hPower[id],0))*INDEX(hType[Rec],MATCH($L112,hType[Id],0))</f>
        <v>3.1111111111111107</v>
      </c>
      <c r="T112" s="1">
        <f>INDEX(hPower[Team Cost],MATCH($F112,hPower[id],0))</f>
        <v>30</v>
      </c>
      <c r="U112" s="1">
        <v>0</v>
      </c>
      <c r="V112" s="1" t="str">
        <f t="shared" si="22"/>
        <v>1MM70</v>
      </c>
      <c r="W112" s="3">
        <f>INDEX(hPower[Max Lv Min],MATCH(Heroes!F112,hPower[id],0))</f>
        <v>70</v>
      </c>
      <c r="X112" s="1">
        <f>INDEX(Econ[Sell Base],MATCH(Heroes!$F112,Econ[id],0))</f>
        <v>600</v>
      </c>
      <c r="Y112" s="1">
        <f>INDEX(Econ[Sell Growth],MATCH(Heroes!$F112,Econ[id],0))</f>
        <v>600</v>
      </c>
      <c r="Z112" s="1">
        <f>INDEX(Econ[Feed XP Base],MATCH(Heroes!$F112,Econ[id],0))</f>
        <v>600</v>
      </c>
      <c r="AA112" s="1">
        <f>INDEX(Econ[Feed XP Grow],MATCH(Heroes!$F112,Econ[id],0))</f>
        <v>600</v>
      </c>
      <c r="AB112" s="1">
        <f t="shared" si="23"/>
        <v>900</v>
      </c>
      <c r="AC112" s="1">
        <f t="shared" si="24"/>
        <v>900</v>
      </c>
      <c r="AD112" s="92" t="str">
        <f t="shared" si="25"/>
        <v>70-max-evo</v>
      </c>
      <c r="AE112" s="1" t="s">
        <v>69</v>
      </c>
      <c r="AF112" s="1" t="s">
        <v>1795</v>
      </c>
      <c r="AG112" s="1" t="s">
        <v>7</v>
      </c>
      <c r="AH112" s="1" t="s">
        <v>74</v>
      </c>
      <c r="AK112" s="1" t="s">
        <v>431</v>
      </c>
      <c r="AL112" s="1" t="s">
        <v>80</v>
      </c>
      <c r="AM112" s="1">
        <v>0.26321411355969959</v>
      </c>
      <c r="AO112" s="3" t="s">
        <v>20</v>
      </c>
      <c r="AQ112" s="3" t="str">
        <f>VLOOKUP(A112,'_REF Skills'!$A$1:$B$400,2,FALSE)</f>
        <v>Act_r6_Water_Sherith's Might</v>
      </c>
      <c r="AR112" s="3" t="str">
        <f>VLOOKUP(A112,'_REF Skills'!$D$1:$E$400,2,FALSE)</f>
        <v>Ldr_r6_Water_Witch_Sherith's Benediction</v>
      </c>
      <c r="BE112"/>
      <c r="BF112" s="12"/>
      <c r="BG112"/>
    </row>
    <row r="113" spans="1:59" ht="16">
      <c r="A113" s="1" t="s">
        <v>442</v>
      </c>
      <c r="B113" s="3" t="s">
        <v>795</v>
      </c>
      <c r="C113" s="1" t="s">
        <v>1368</v>
      </c>
      <c r="D113" s="1" t="s">
        <v>51</v>
      </c>
      <c r="E113" s="5">
        <v>70</v>
      </c>
      <c r="F113" s="1">
        <f t="shared" si="14"/>
        <v>2</v>
      </c>
      <c r="G113" s="1">
        <f>INDEX(Family[BaseRarity],MATCH(Heroes!$C113,Family[Family],0))</f>
        <v>2</v>
      </c>
      <c r="H113" s="1">
        <f>INDEX(Family[MaxRarity],MATCH(Heroes!$C113,Family[Family],0))</f>
        <v>2</v>
      </c>
      <c r="I113" s="1">
        <v>1</v>
      </c>
      <c r="J113" s="1" t="s">
        <v>26</v>
      </c>
      <c r="K113" s="1" t="str">
        <f>CONCATENATE(L113,",",VLOOKUP($AO113,'Hero Types'!$B$10:$D$16,2,FALSE))</f>
        <v>1,14</v>
      </c>
      <c r="L113" s="3">
        <v>1</v>
      </c>
      <c r="M113" s="1" t="str">
        <f t="shared" si="21"/>
        <v>Act_r2_Dark_Fox Spirit, Ldr_r2_Dark_Fennec_Moon Mother's Favor</v>
      </c>
      <c r="N113" s="29">
        <v>1</v>
      </c>
      <c r="O113" s="28">
        <v>1</v>
      </c>
      <c r="P113" s="29">
        <v>1</v>
      </c>
      <c r="Q113" s="29">
        <v>1</v>
      </c>
      <c r="R113" s="28">
        <v>1</v>
      </c>
      <c r="S113" s="29">
        <v>1</v>
      </c>
      <c r="T113" s="1">
        <f>INDEX(hPower[Team Cost],MATCH($F113,hPower[id],0))</f>
        <v>4</v>
      </c>
      <c r="U113" s="1">
        <v>0</v>
      </c>
      <c r="V113" s="1" t="s">
        <v>452</v>
      </c>
      <c r="W113" s="3">
        <v>25</v>
      </c>
      <c r="X113" s="1">
        <f>INDEX(Econ[Sell Base],MATCH(Heroes!$F113,Econ[id],0))</f>
        <v>200</v>
      </c>
      <c r="Y113" s="1">
        <f>INDEX(Econ[Sell Growth],MATCH(Heroes!$F113,Econ[id],0))</f>
        <v>200</v>
      </c>
      <c r="Z113" s="1">
        <v>1000</v>
      </c>
      <c r="AA113" s="1">
        <v>0</v>
      </c>
      <c r="AB113" s="1">
        <f t="shared" si="23"/>
        <v>1500</v>
      </c>
      <c r="AC113" s="1">
        <f t="shared" si="24"/>
        <v>0</v>
      </c>
      <c r="AD113" s="92" t="str">
        <f t="shared" si="25"/>
        <v>35-max-evo</v>
      </c>
      <c r="AE113" s="1" t="s">
        <v>69</v>
      </c>
      <c r="AF113" s="1" t="s">
        <v>1796</v>
      </c>
      <c r="AG113" s="1" t="s">
        <v>7</v>
      </c>
      <c r="AH113" s="1" t="s">
        <v>74</v>
      </c>
      <c r="AK113" s="1" t="s">
        <v>431</v>
      </c>
      <c r="AL113" s="1" t="s">
        <v>57</v>
      </c>
      <c r="AM113" s="1">
        <v>0.92631222616901998</v>
      </c>
      <c r="AO113" s="3" t="s">
        <v>820</v>
      </c>
      <c r="AQ113" s="3" t="str">
        <f>VLOOKUP(A113,'_REF Skills'!$A$1:$B$400,2,FALSE)</f>
        <v>Act_r2_Dark_Fox Spirit</v>
      </c>
      <c r="AR113" s="3" t="str">
        <f>VLOOKUP(A113,'_REF Skills'!$D$1:$E$400,2,FALSE)</f>
        <v>Ldr_r2_Dark_Fennec_Moon Mother's Favor</v>
      </c>
      <c r="BE113"/>
      <c r="BF113" s="12"/>
      <c r="BG113"/>
    </row>
    <row r="114" spans="1:59" ht="16">
      <c r="A114" s="1" t="s">
        <v>443</v>
      </c>
      <c r="B114" s="3" t="s">
        <v>796</v>
      </c>
      <c r="C114" s="1" t="s">
        <v>185</v>
      </c>
      <c r="D114" s="1" t="s">
        <v>51</v>
      </c>
      <c r="E114" s="5">
        <v>71</v>
      </c>
      <c r="F114" s="1">
        <f t="shared" si="14"/>
        <v>3</v>
      </c>
      <c r="G114" s="1">
        <f>INDEX(Family[BaseRarity],MATCH(Heroes!$C114,Family[Family],0))</f>
        <v>3</v>
      </c>
      <c r="H114" s="1">
        <f>INDEX(Family[MaxRarity],MATCH(Heroes!$C114,Family[Family],0))</f>
        <v>3</v>
      </c>
      <c r="I114" s="1">
        <v>1</v>
      </c>
      <c r="J114" s="1" t="s">
        <v>26</v>
      </c>
      <c r="K114" s="1" t="str">
        <f>CONCATENATE(L114,",",VLOOKUP($AO114,'Hero Types'!$B$10:$D$16,2,FALSE))</f>
        <v>1,14</v>
      </c>
      <c r="L114" s="3">
        <v>1</v>
      </c>
      <c r="M114" s="1" t="str">
        <f t="shared" si="21"/>
        <v>Act_r3_Dark_Fox Soul, Ldr_r3_Dark_Fennec_Moon Mother's Grace</v>
      </c>
      <c r="N114" s="29">
        <v>1</v>
      </c>
      <c r="O114" s="28">
        <v>1</v>
      </c>
      <c r="P114" s="29">
        <v>1</v>
      </c>
      <c r="Q114" s="29">
        <v>1</v>
      </c>
      <c r="R114" s="28">
        <v>1</v>
      </c>
      <c r="S114" s="29">
        <v>1</v>
      </c>
      <c r="T114" s="1">
        <f>INDEX(hPower[Team Cost],MATCH($F114,hPower[id],0))</f>
        <v>6</v>
      </c>
      <c r="U114" s="1">
        <v>0</v>
      </c>
      <c r="V114" s="1" t="s">
        <v>452</v>
      </c>
      <c r="W114" s="3">
        <v>35</v>
      </c>
      <c r="X114" s="1">
        <f>INDEX(Econ[Sell Base],MATCH(Heroes!$F114,Econ[id],0))</f>
        <v>300</v>
      </c>
      <c r="Y114" s="1">
        <f>INDEX(Econ[Sell Growth],MATCH(Heroes!$F114,Econ[id],0))</f>
        <v>300</v>
      </c>
      <c r="Z114" s="1">
        <v>10000</v>
      </c>
      <c r="AA114" s="1">
        <v>0</v>
      </c>
      <c r="AB114" s="1">
        <f t="shared" si="23"/>
        <v>15000</v>
      </c>
      <c r="AC114" s="1">
        <f t="shared" si="24"/>
        <v>0</v>
      </c>
      <c r="AD114" s="92" t="str">
        <f t="shared" si="25"/>
        <v>50-max-evo</v>
      </c>
      <c r="AE114" s="1" t="s">
        <v>69</v>
      </c>
      <c r="AF114" s="1" t="s">
        <v>1797</v>
      </c>
      <c r="AG114" s="1" t="s">
        <v>7</v>
      </c>
      <c r="AH114" s="1" t="s">
        <v>74</v>
      </c>
      <c r="AK114" s="1" t="s">
        <v>431</v>
      </c>
      <c r="AL114" s="1" t="s">
        <v>57</v>
      </c>
      <c r="AM114" s="1">
        <v>0.81279038819156402</v>
      </c>
      <c r="AO114" s="3" t="s">
        <v>820</v>
      </c>
      <c r="AQ114" s="3" t="str">
        <f>VLOOKUP(A114,'_REF Skills'!$A$1:$B$400,2,FALSE)</f>
        <v>Act_r3_Dark_Fox Soul</v>
      </c>
      <c r="AR114" s="3" t="str">
        <f>VLOOKUP(A114,'_REF Skills'!$D$1:$E$400,2,FALSE)</f>
        <v>Ldr_r3_Dark_Fennec_Moon Mother's Grace</v>
      </c>
      <c r="BE114"/>
      <c r="BF114" s="12"/>
      <c r="BG114"/>
    </row>
    <row r="115" spans="1:59" ht="16">
      <c r="A115" s="1" t="s">
        <v>444</v>
      </c>
      <c r="B115" s="3" t="s">
        <v>758</v>
      </c>
      <c r="C115" s="1" t="s">
        <v>1368</v>
      </c>
      <c r="D115" s="1" t="s">
        <v>51</v>
      </c>
      <c r="E115" s="5">
        <v>76</v>
      </c>
      <c r="F115" s="1">
        <f t="shared" si="14"/>
        <v>2</v>
      </c>
      <c r="G115" s="1">
        <f>INDEX(Family[BaseRarity],MATCH(Heroes!$C115,Family[Family],0))</f>
        <v>2</v>
      </c>
      <c r="H115" s="1">
        <f>INDEX(Family[MaxRarity],MATCH(Heroes!$C115,Family[Family],0))</f>
        <v>2</v>
      </c>
      <c r="I115" s="1">
        <v>1</v>
      </c>
      <c r="J115" s="1" t="s">
        <v>23</v>
      </c>
      <c r="K115" s="1" t="str">
        <f>CONCATENATE(L115,",",VLOOKUP($AO115,'Hero Types'!$B$10:$D$16,2,FALSE))</f>
        <v>1,14</v>
      </c>
      <c r="L115" s="3">
        <v>1</v>
      </c>
      <c r="M115" s="1" t="str">
        <f t="shared" si="21"/>
        <v>Act_r2_Earth_Fox Spirit, Ldr_r2_Earth_Fennec_Iildor's Favor</v>
      </c>
      <c r="N115" s="29">
        <v>1</v>
      </c>
      <c r="O115" s="28">
        <v>1</v>
      </c>
      <c r="P115" s="29">
        <v>1</v>
      </c>
      <c r="Q115" s="29">
        <v>1</v>
      </c>
      <c r="R115" s="28">
        <v>1</v>
      </c>
      <c r="S115" s="29">
        <v>1</v>
      </c>
      <c r="T115" s="1">
        <f>INDEX(hPower[Team Cost],MATCH($F115,hPower[id],0))</f>
        <v>4</v>
      </c>
      <c r="U115" s="1">
        <v>0</v>
      </c>
      <c r="V115" s="1" t="s">
        <v>452</v>
      </c>
      <c r="W115" s="3">
        <v>25</v>
      </c>
      <c r="X115" s="1">
        <f>INDEX(Econ[Sell Base],MATCH(Heroes!$F115,Econ[id],0))</f>
        <v>200</v>
      </c>
      <c r="Y115" s="1">
        <f>INDEX(Econ[Sell Growth],MATCH(Heroes!$F115,Econ[id],0))</f>
        <v>200</v>
      </c>
      <c r="Z115" s="1">
        <v>1000</v>
      </c>
      <c r="AA115" s="1">
        <v>0</v>
      </c>
      <c r="AB115" s="1">
        <f t="shared" si="23"/>
        <v>1500</v>
      </c>
      <c r="AC115" s="1">
        <f t="shared" si="24"/>
        <v>0</v>
      </c>
      <c r="AD115" s="92" t="str">
        <f t="shared" si="25"/>
        <v>35-max-evo</v>
      </c>
      <c r="AE115" s="1" t="s">
        <v>69</v>
      </c>
      <c r="AF115" s="1" t="s">
        <v>1798</v>
      </c>
      <c r="AG115" s="1" t="s">
        <v>7</v>
      </c>
      <c r="AH115" s="1" t="s">
        <v>74</v>
      </c>
      <c r="AK115" s="1" t="s">
        <v>431</v>
      </c>
      <c r="AL115" s="1" t="s">
        <v>57</v>
      </c>
      <c r="AM115" s="1">
        <v>0.84442411593976607</v>
      </c>
      <c r="AO115" s="3" t="s">
        <v>820</v>
      </c>
      <c r="AQ115" s="3" t="str">
        <f>VLOOKUP(A115,'_REF Skills'!$A$1:$B$400,2,FALSE)</f>
        <v>Act_r2_Earth_Fox Spirit</v>
      </c>
      <c r="AR115" s="3" t="str">
        <f>VLOOKUP(A115,'_REF Skills'!$D$1:$E$400,2,FALSE)</f>
        <v>Ldr_r2_Earth_Fennec_Iildor's Favor</v>
      </c>
      <c r="BE115"/>
      <c r="BF115" s="12"/>
      <c r="BG115"/>
    </row>
    <row r="116" spans="1:59" ht="16">
      <c r="A116" s="1" t="s">
        <v>445</v>
      </c>
      <c r="B116" s="3" t="s">
        <v>777</v>
      </c>
      <c r="C116" s="1" t="s">
        <v>185</v>
      </c>
      <c r="D116" s="1" t="s">
        <v>51</v>
      </c>
      <c r="E116" s="5">
        <v>77</v>
      </c>
      <c r="F116" s="1">
        <f t="shared" si="14"/>
        <v>3</v>
      </c>
      <c r="G116" s="1">
        <f>INDEX(Family[BaseRarity],MATCH(Heroes!$C116,Family[Family],0))</f>
        <v>3</v>
      </c>
      <c r="H116" s="1">
        <f>INDEX(Family[MaxRarity],MATCH(Heroes!$C116,Family[Family],0))</f>
        <v>3</v>
      </c>
      <c r="I116" s="1">
        <v>1</v>
      </c>
      <c r="J116" s="1" t="s">
        <v>23</v>
      </c>
      <c r="K116" s="1" t="str">
        <f>CONCATENATE(L116,",",VLOOKUP($AO116,'Hero Types'!$B$10:$D$16,2,FALSE))</f>
        <v>1,14</v>
      </c>
      <c r="L116" s="3">
        <v>1</v>
      </c>
      <c r="M116" s="1" t="str">
        <f t="shared" si="21"/>
        <v>Act_r3_Earth_Fox Soul, Ldr_r3_Earth_Fennec_Iildor's Grace</v>
      </c>
      <c r="N116" s="29">
        <v>1</v>
      </c>
      <c r="O116" s="28">
        <v>1</v>
      </c>
      <c r="P116" s="29">
        <v>1</v>
      </c>
      <c r="Q116" s="29">
        <v>1</v>
      </c>
      <c r="R116" s="28">
        <v>1</v>
      </c>
      <c r="S116" s="29">
        <v>1</v>
      </c>
      <c r="T116" s="1">
        <f>INDEX(hPower[Team Cost],MATCH($F116,hPower[id],0))</f>
        <v>6</v>
      </c>
      <c r="U116" s="1">
        <v>0</v>
      </c>
      <c r="V116" s="1" t="s">
        <v>452</v>
      </c>
      <c r="W116" s="3">
        <v>35</v>
      </c>
      <c r="X116" s="1">
        <f>INDEX(Econ[Sell Base],MATCH(Heroes!$F116,Econ[id],0))</f>
        <v>300</v>
      </c>
      <c r="Y116" s="1">
        <f>INDEX(Econ[Sell Growth],MATCH(Heroes!$F116,Econ[id],0))</f>
        <v>300</v>
      </c>
      <c r="Z116" s="1">
        <v>10000</v>
      </c>
      <c r="AA116" s="1">
        <v>0</v>
      </c>
      <c r="AB116" s="1">
        <f t="shared" si="23"/>
        <v>15000</v>
      </c>
      <c r="AC116" s="1">
        <f t="shared" si="24"/>
        <v>0</v>
      </c>
      <c r="AD116" s="92" t="str">
        <f t="shared" si="25"/>
        <v>50-max-evo</v>
      </c>
      <c r="AE116" s="1" t="s">
        <v>69</v>
      </c>
      <c r="AF116" s="1" t="s">
        <v>1799</v>
      </c>
      <c r="AG116" s="1" t="s">
        <v>7</v>
      </c>
      <c r="AH116" s="1" t="s">
        <v>74</v>
      </c>
      <c r="AK116" s="1" t="s">
        <v>431</v>
      </c>
      <c r="AL116" s="1" t="s">
        <v>57</v>
      </c>
      <c r="AM116" s="1">
        <v>0.63117036992835351</v>
      </c>
      <c r="AO116" s="3" t="s">
        <v>820</v>
      </c>
      <c r="AQ116" s="3" t="str">
        <f>VLOOKUP(A116,'_REF Skills'!$A$1:$B$400,2,FALSE)</f>
        <v>Act_r3_Earth_Fox Soul</v>
      </c>
      <c r="AR116" s="3" t="str">
        <f>VLOOKUP(A116,'_REF Skills'!$D$1:$E$400,2,FALSE)</f>
        <v>Ldr_r3_Earth_Fennec_Iildor's Grace</v>
      </c>
      <c r="BE116"/>
      <c r="BF116" s="12"/>
      <c r="BG116"/>
    </row>
    <row r="117" spans="1:59" ht="16">
      <c r="A117" s="1" t="s">
        <v>446</v>
      </c>
      <c r="B117" s="3" t="s">
        <v>419</v>
      </c>
      <c r="C117" s="1" t="s">
        <v>1368</v>
      </c>
      <c r="D117" s="1" t="s">
        <v>51</v>
      </c>
      <c r="E117" s="5">
        <v>88</v>
      </c>
      <c r="F117" s="1">
        <f t="shared" si="14"/>
        <v>2</v>
      </c>
      <c r="G117" s="1">
        <f>INDEX(Family[BaseRarity],MATCH(Heroes!$C117,Family[Family],0))</f>
        <v>2</v>
      </c>
      <c r="H117" s="1">
        <f>INDEX(Family[MaxRarity],MATCH(Heroes!$C117,Family[Family],0))</f>
        <v>2</v>
      </c>
      <c r="I117" s="1">
        <v>1</v>
      </c>
      <c r="J117" s="1" t="s">
        <v>22</v>
      </c>
      <c r="K117" s="1" t="str">
        <f>CONCATENATE(L117,",",VLOOKUP($AO117,'Hero Types'!$B$10:$D$16,2,FALSE))</f>
        <v>1,14</v>
      </c>
      <c r="L117" s="3">
        <v>1</v>
      </c>
      <c r="M117" s="1" t="str">
        <f t="shared" si="21"/>
        <v>Act_r2_Fire_Fox Spirit, Ldr_r2_Fire_Fennec_Arkenhold Favor</v>
      </c>
      <c r="N117" s="29">
        <v>1</v>
      </c>
      <c r="O117" s="28">
        <v>1</v>
      </c>
      <c r="P117" s="29">
        <v>1</v>
      </c>
      <c r="Q117" s="29">
        <v>1</v>
      </c>
      <c r="R117" s="28">
        <v>1</v>
      </c>
      <c r="S117" s="29">
        <v>1</v>
      </c>
      <c r="T117" s="1">
        <f>INDEX(hPower[Team Cost],MATCH($F117,hPower[id],0))</f>
        <v>4</v>
      </c>
      <c r="U117" s="1">
        <v>0</v>
      </c>
      <c r="V117" s="1" t="s">
        <v>452</v>
      </c>
      <c r="W117" s="3">
        <v>25</v>
      </c>
      <c r="X117" s="1">
        <f>INDEX(Econ[Sell Base],MATCH(Heroes!$F117,Econ[id],0))</f>
        <v>200</v>
      </c>
      <c r="Y117" s="1">
        <f>INDEX(Econ[Sell Growth],MATCH(Heroes!$F117,Econ[id],0))</f>
        <v>200</v>
      </c>
      <c r="Z117" s="1">
        <v>1000</v>
      </c>
      <c r="AA117" s="1">
        <v>0</v>
      </c>
      <c r="AB117" s="1">
        <f t="shared" si="23"/>
        <v>1500</v>
      </c>
      <c r="AC117" s="1">
        <f t="shared" si="24"/>
        <v>0</v>
      </c>
      <c r="AD117" s="92" t="str">
        <f t="shared" si="25"/>
        <v>35-max-evo</v>
      </c>
      <c r="AE117" s="1" t="s">
        <v>69</v>
      </c>
      <c r="AF117" s="1" t="s">
        <v>1800</v>
      </c>
      <c r="AG117" s="1" t="s">
        <v>7</v>
      </c>
      <c r="AH117" s="1" t="s">
        <v>74</v>
      </c>
      <c r="AK117" s="1" t="s">
        <v>431</v>
      </c>
      <c r="AL117" s="1" t="s">
        <v>57</v>
      </c>
      <c r="AM117" s="1">
        <v>1.59904860526493E-2</v>
      </c>
      <c r="AO117" s="3" t="s">
        <v>820</v>
      </c>
      <c r="AQ117" s="3" t="str">
        <f>VLOOKUP(A117,'_REF Skills'!$A$1:$B$400,2,FALSE)</f>
        <v>Act_r2_Fire_Fox Spirit</v>
      </c>
      <c r="AR117" s="3" t="str">
        <f>VLOOKUP(A117,'_REF Skills'!$D$1:$E$400,2,FALSE)</f>
        <v>Ldr_r2_Fire_Fennec_Arkenhold Favor</v>
      </c>
      <c r="BE117"/>
      <c r="BF117" s="12"/>
      <c r="BG117"/>
    </row>
    <row r="118" spans="1:59" ht="16">
      <c r="A118" s="1" t="s">
        <v>447</v>
      </c>
      <c r="B118" s="3" t="s">
        <v>420</v>
      </c>
      <c r="C118" s="1" t="s">
        <v>185</v>
      </c>
      <c r="D118" s="1" t="s">
        <v>51</v>
      </c>
      <c r="E118" s="5">
        <v>89</v>
      </c>
      <c r="F118" s="1">
        <f t="shared" si="14"/>
        <v>3</v>
      </c>
      <c r="G118" s="1">
        <f>INDEX(Family[BaseRarity],MATCH(Heroes!$C118,Family[Family],0))</f>
        <v>3</v>
      </c>
      <c r="H118" s="1">
        <f>INDEX(Family[MaxRarity],MATCH(Heroes!$C118,Family[Family],0))</f>
        <v>3</v>
      </c>
      <c r="I118" s="1">
        <v>1</v>
      </c>
      <c r="J118" s="1" t="s">
        <v>22</v>
      </c>
      <c r="K118" s="1" t="str">
        <f>CONCATENATE(L118,",",VLOOKUP($AO118,'Hero Types'!$B$10:$D$16,2,FALSE))</f>
        <v>1,14</v>
      </c>
      <c r="L118" s="3">
        <v>1</v>
      </c>
      <c r="M118" s="1" t="str">
        <f t="shared" si="21"/>
        <v>Act_r3_Fire_Fox Soul, Ldr_r3_Fire_Fennec_Arkenhold Grace</v>
      </c>
      <c r="N118" s="29">
        <v>1</v>
      </c>
      <c r="O118" s="28">
        <v>1</v>
      </c>
      <c r="P118" s="29">
        <v>1</v>
      </c>
      <c r="Q118" s="29">
        <v>1</v>
      </c>
      <c r="R118" s="28">
        <v>1</v>
      </c>
      <c r="S118" s="29">
        <v>1</v>
      </c>
      <c r="T118" s="1">
        <f>INDEX(hPower[Team Cost],MATCH($F118,hPower[id],0))</f>
        <v>6</v>
      </c>
      <c r="U118" s="1">
        <v>0</v>
      </c>
      <c r="V118" s="1" t="s">
        <v>452</v>
      </c>
      <c r="W118" s="3">
        <v>35</v>
      </c>
      <c r="X118" s="1">
        <f>INDEX(Econ[Sell Base],MATCH(Heroes!$F118,Econ[id],0))</f>
        <v>300</v>
      </c>
      <c r="Y118" s="1">
        <f>INDEX(Econ[Sell Growth],MATCH(Heroes!$F118,Econ[id],0))</f>
        <v>300</v>
      </c>
      <c r="Z118" s="1">
        <v>10000</v>
      </c>
      <c r="AA118" s="1">
        <v>0</v>
      </c>
      <c r="AB118" s="1">
        <f t="shared" si="23"/>
        <v>15000</v>
      </c>
      <c r="AC118" s="1">
        <f t="shared" si="24"/>
        <v>0</v>
      </c>
      <c r="AD118" s="92" t="str">
        <f t="shared" si="25"/>
        <v>50-max-evo</v>
      </c>
      <c r="AE118" s="1" t="s">
        <v>69</v>
      </c>
      <c r="AF118" s="1" t="s">
        <v>1801</v>
      </c>
      <c r="AG118" s="1" t="s">
        <v>7</v>
      </c>
      <c r="AH118" s="1" t="s">
        <v>74</v>
      </c>
      <c r="AK118" s="1" t="s">
        <v>431</v>
      </c>
      <c r="AL118" s="1" t="s">
        <v>57</v>
      </c>
      <c r="AM118" s="1">
        <v>0.55070087097847154</v>
      </c>
      <c r="AO118" s="3" t="s">
        <v>820</v>
      </c>
      <c r="AQ118" s="3" t="str">
        <f>VLOOKUP(A118,'_REF Skills'!$A$1:$B$400,2,FALSE)</f>
        <v>Act_r3_Fire_Fox Soul</v>
      </c>
      <c r="AR118" s="3" t="str">
        <f>VLOOKUP(A118,'_REF Skills'!$D$1:$E$400,2,FALSE)</f>
        <v>Ldr_r3_Fire_Fennec_Arkenhold Grace</v>
      </c>
      <c r="BE118"/>
      <c r="BF118" s="12"/>
      <c r="BG118"/>
    </row>
    <row r="119" spans="1:59" ht="16">
      <c r="A119" s="1" t="s">
        <v>448</v>
      </c>
      <c r="B119" s="3" t="s">
        <v>775</v>
      </c>
      <c r="C119" s="1" t="s">
        <v>1368</v>
      </c>
      <c r="D119" s="1" t="s">
        <v>51</v>
      </c>
      <c r="E119" s="5">
        <v>90</v>
      </c>
      <c r="F119" s="1">
        <f t="shared" si="14"/>
        <v>2</v>
      </c>
      <c r="G119" s="1">
        <f>INDEX(Family[BaseRarity],MATCH(Heroes!$C119,Family[Family],0))</f>
        <v>2</v>
      </c>
      <c r="H119" s="1">
        <f>INDEX(Family[MaxRarity],MATCH(Heroes!$C119,Family[Family],0))</f>
        <v>2</v>
      </c>
      <c r="I119" s="1">
        <v>1</v>
      </c>
      <c r="J119" s="1" t="s">
        <v>25</v>
      </c>
      <c r="K119" s="1" t="str">
        <f>CONCATENATE(L119,",",VLOOKUP($AO119,'Hero Types'!$B$10:$D$16,2,FALSE))</f>
        <v>1,14</v>
      </c>
      <c r="L119" s="3">
        <v>1</v>
      </c>
      <c r="M119" s="1" t="str">
        <f t="shared" si="21"/>
        <v>Act_r2_Light_Fox Spirit, Ldr_r2_Light_Fennec_Derendel's Favor</v>
      </c>
      <c r="N119" s="29">
        <v>1</v>
      </c>
      <c r="O119" s="28">
        <v>1</v>
      </c>
      <c r="P119" s="29">
        <v>1</v>
      </c>
      <c r="Q119" s="29">
        <v>1</v>
      </c>
      <c r="R119" s="28">
        <v>1</v>
      </c>
      <c r="S119" s="29">
        <v>1</v>
      </c>
      <c r="T119" s="1">
        <f>INDEX(hPower[Team Cost],MATCH($F119,hPower[id],0))</f>
        <v>4</v>
      </c>
      <c r="U119" s="1">
        <v>0</v>
      </c>
      <c r="V119" s="1" t="s">
        <v>452</v>
      </c>
      <c r="W119" s="3">
        <v>25</v>
      </c>
      <c r="X119" s="1">
        <f>INDEX(Econ[Sell Base],MATCH(Heroes!$F119,Econ[id],0))</f>
        <v>200</v>
      </c>
      <c r="Y119" s="1">
        <f>INDEX(Econ[Sell Growth],MATCH(Heroes!$F119,Econ[id],0))</f>
        <v>200</v>
      </c>
      <c r="Z119" s="1">
        <v>1000</v>
      </c>
      <c r="AA119" s="1">
        <v>0</v>
      </c>
      <c r="AB119" s="1">
        <f t="shared" si="23"/>
        <v>1500</v>
      </c>
      <c r="AC119" s="1">
        <f t="shared" si="24"/>
        <v>0</v>
      </c>
      <c r="AD119" s="92" t="str">
        <f t="shared" si="25"/>
        <v>35-max-evo</v>
      </c>
      <c r="AE119" s="1" t="s">
        <v>69</v>
      </c>
      <c r="AF119" s="1" t="s">
        <v>1802</v>
      </c>
      <c r="AG119" s="1" t="s">
        <v>7</v>
      </c>
      <c r="AH119" s="1" t="s">
        <v>74</v>
      </c>
      <c r="AK119" s="1" t="s">
        <v>431</v>
      </c>
      <c r="AL119" s="1" t="s">
        <v>57</v>
      </c>
      <c r="AM119" s="1">
        <v>0.2782865427418012</v>
      </c>
      <c r="AO119" s="3" t="s">
        <v>820</v>
      </c>
      <c r="AQ119" s="3" t="str">
        <f>VLOOKUP(A119,'_REF Skills'!$A$1:$B$400,2,FALSE)</f>
        <v>Act_r2_Light_Fox Spirit</v>
      </c>
      <c r="AR119" s="3" t="str">
        <f>VLOOKUP(A119,'_REF Skills'!$D$1:$E$400,2,FALSE)</f>
        <v>Ldr_r2_Light_Fennec_Derendel's Favor</v>
      </c>
      <c r="BE119"/>
      <c r="BF119" s="12"/>
      <c r="BG119"/>
    </row>
    <row r="120" spans="1:59" ht="16">
      <c r="A120" s="1" t="s">
        <v>449</v>
      </c>
      <c r="B120" s="3" t="s">
        <v>776</v>
      </c>
      <c r="C120" s="1" t="s">
        <v>185</v>
      </c>
      <c r="D120" s="1" t="s">
        <v>51</v>
      </c>
      <c r="E120" s="5">
        <v>91</v>
      </c>
      <c r="F120" s="1">
        <f t="shared" si="14"/>
        <v>3</v>
      </c>
      <c r="G120" s="1">
        <f>INDEX(Family[BaseRarity],MATCH(Heroes!$C120,Family[Family],0))</f>
        <v>3</v>
      </c>
      <c r="H120" s="1">
        <f>INDEX(Family[MaxRarity],MATCH(Heroes!$C120,Family[Family],0))</f>
        <v>3</v>
      </c>
      <c r="I120" s="1">
        <v>1</v>
      </c>
      <c r="J120" s="1" t="s">
        <v>25</v>
      </c>
      <c r="K120" s="1" t="str">
        <f>CONCATENATE(L120,",",VLOOKUP($AO120,'Hero Types'!$B$10:$D$16,2,FALSE))</f>
        <v>1,14</v>
      </c>
      <c r="L120" s="3">
        <v>1</v>
      </c>
      <c r="M120" s="1" t="str">
        <f t="shared" si="21"/>
        <v>Act_r3_Light_Fox Soul, Ldr_r3_Light_Fennec_Derendel's Grace</v>
      </c>
      <c r="N120" s="29">
        <v>1</v>
      </c>
      <c r="O120" s="28">
        <v>1</v>
      </c>
      <c r="P120" s="29">
        <v>1</v>
      </c>
      <c r="Q120" s="29">
        <v>1</v>
      </c>
      <c r="R120" s="28">
        <v>1</v>
      </c>
      <c r="S120" s="29">
        <v>1</v>
      </c>
      <c r="T120" s="1">
        <f>INDEX(hPower[Team Cost],MATCH($F120,hPower[id],0))</f>
        <v>6</v>
      </c>
      <c r="U120" s="1">
        <v>0</v>
      </c>
      <c r="V120" s="1" t="s">
        <v>452</v>
      </c>
      <c r="W120" s="3">
        <v>35</v>
      </c>
      <c r="X120" s="1">
        <f>INDEX(Econ[Sell Base],MATCH(Heroes!$F120,Econ[id],0))</f>
        <v>300</v>
      </c>
      <c r="Y120" s="1">
        <f>INDEX(Econ[Sell Growth],MATCH(Heroes!$F120,Econ[id],0))</f>
        <v>300</v>
      </c>
      <c r="Z120" s="1">
        <v>10000</v>
      </c>
      <c r="AA120" s="1">
        <v>0</v>
      </c>
      <c r="AB120" s="1">
        <f t="shared" si="23"/>
        <v>15000</v>
      </c>
      <c r="AC120" s="1">
        <f t="shared" si="24"/>
        <v>0</v>
      </c>
      <c r="AD120" s="92" t="str">
        <f t="shared" si="25"/>
        <v>50-max-evo</v>
      </c>
      <c r="AE120" s="1" t="s">
        <v>69</v>
      </c>
      <c r="AF120" s="1" t="s">
        <v>1803</v>
      </c>
      <c r="AG120" s="1" t="s">
        <v>7</v>
      </c>
      <c r="AH120" s="1" t="s">
        <v>74</v>
      </c>
      <c r="AK120" s="1" t="s">
        <v>431</v>
      </c>
      <c r="AL120" s="1" t="s">
        <v>57</v>
      </c>
      <c r="AM120" s="1">
        <v>0.49404837906439059</v>
      </c>
      <c r="AO120" s="3" t="s">
        <v>820</v>
      </c>
      <c r="AQ120" s="3" t="str">
        <f>VLOOKUP(A120,'_REF Skills'!$A$1:$B$400,2,FALSE)</f>
        <v>Act_r3_Light_Fox Soul</v>
      </c>
      <c r="AR120" s="3" t="str">
        <f>VLOOKUP(A120,'_REF Skills'!$D$1:$E$400,2,FALSE)</f>
        <v>Ldr_r3_Light_Fennec_Derendel's Grace</v>
      </c>
      <c r="BE120"/>
      <c r="BF120" s="12"/>
      <c r="BG120"/>
    </row>
    <row r="121" spans="1:59" ht="16">
      <c r="A121" s="1" t="s">
        <v>450</v>
      </c>
      <c r="B121" s="3" t="s">
        <v>747</v>
      </c>
      <c r="C121" s="1" t="s">
        <v>1368</v>
      </c>
      <c r="D121" s="1" t="s">
        <v>51</v>
      </c>
      <c r="E121" s="5">
        <v>94</v>
      </c>
      <c r="F121" s="1">
        <f t="shared" si="14"/>
        <v>2</v>
      </c>
      <c r="G121" s="1">
        <f>INDEX(Family[BaseRarity],MATCH(Heroes!$C121,Family[Family],0))</f>
        <v>2</v>
      </c>
      <c r="H121" s="1">
        <f>INDEX(Family[MaxRarity],MATCH(Heroes!$C121,Family[Family],0))</f>
        <v>2</v>
      </c>
      <c r="I121" s="1">
        <v>1</v>
      </c>
      <c r="J121" s="1" t="s">
        <v>24</v>
      </c>
      <c r="K121" s="1" t="str">
        <f>CONCATENATE(L121,",",VLOOKUP($AO121,'Hero Types'!$B$10:$D$16,2,FALSE))</f>
        <v>1,14</v>
      </c>
      <c r="L121" s="3">
        <v>1</v>
      </c>
      <c r="M121" s="1" t="str">
        <f t="shared" si="21"/>
        <v>Act_r2_Water_Fox Spirit, Ldr_r2_Water_Fennec_Sherith's Favor</v>
      </c>
      <c r="N121" s="29">
        <v>1</v>
      </c>
      <c r="O121" s="28">
        <v>1</v>
      </c>
      <c r="P121" s="29">
        <v>1</v>
      </c>
      <c r="Q121" s="29">
        <v>1</v>
      </c>
      <c r="R121" s="28">
        <v>1</v>
      </c>
      <c r="S121" s="29">
        <v>1</v>
      </c>
      <c r="T121" s="1">
        <f>INDEX(hPower[Team Cost],MATCH($F121,hPower[id],0))</f>
        <v>4</v>
      </c>
      <c r="U121" s="1">
        <v>0</v>
      </c>
      <c r="V121" s="1" t="s">
        <v>452</v>
      </c>
      <c r="W121" s="3">
        <v>25</v>
      </c>
      <c r="X121" s="1">
        <f>INDEX(Econ[Sell Base],MATCH(Heroes!$F121,Econ[id],0))</f>
        <v>200</v>
      </c>
      <c r="Y121" s="1">
        <f>INDEX(Econ[Sell Growth],MATCH(Heroes!$F121,Econ[id],0))</f>
        <v>200</v>
      </c>
      <c r="Z121" s="1">
        <v>1000</v>
      </c>
      <c r="AA121" s="1">
        <v>0</v>
      </c>
      <c r="AB121" s="1">
        <f t="shared" si="23"/>
        <v>1500</v>
      </c>
      <c r="AC121" s="1">
        <f t="shared" si="24"/>
        <v>0</v>
      </c>
      <c r="AD121" s="92" t="str">
        <f t="shared" si="25"/>
        <v>35-max-evo</v>
      </c>
      <c r="AE121" s="1" t="s">
        <v>69</v>
      </c>
      <c r="AF121" s="1" t="s">
        <v>1804</v>
      </c>
      <c r="AG121" s="1" t="s">
        <v>7</v>
      </c>
      <c r="AH121" s="1" t="s">
        <v>74</v>
      </c>
      <c r="AK121" s="1" t="s">
        <v>431</v>
      </c>
      <c r="AL121" s="1" t="s">
        <v>57</v>
      </c>
      <c r="AM121" s="1">
        <v>9.4095489783733499E-2</v>
      </c>
      <c r="AO121" s="3" t="s">
        <v>820</v>
      </c>
      <c r="AQ121" s="3" t="str">
        <f>VLOOKUP(A121,'_REF Skills'!$A$1:$B$400,2,FALSE)</f>
        <v>Act_r2_Water_Fox Spirit</v>
      </c>
      <c r="AR121" s="3" t="str">
        <f>VLOOKUP(A121,'_REF Skills'!$D$1:$E$400,2,FALSE)</f>
        <v>Ldr_r2_Water_Fennec_Sherith's Favor</v>
      </c>
      <c r="BE121"/>
      <c r="BF121" s="12"/>
      <c r="BG121"/>
    </row>
    <row r="122" spans="1:59" ht="16">
      <c r="A122" s="1" t="s">
        <v>451</v>
      </c>
      <c r="B122" s="3" t="s">
        <v>746</v>
      </c>
      <c r="C122" s="1" t="s">
        <v>185</v>
      </c>
      <c r="D122" s="1" t="s">
        <v>51</v>
      </c>
      <c r="E122" s="5">
        <v>95</v>
      </c>
      <c r="F122" s="1">
        <f t="shared" si="14"/>
        <v>3</v>
      </c>
      <c r="G122" s="1">
        <f>INDEX(Family[BaseRarity],MATCH(Heroes!$C122,Family[Family],0))</f>
        <v>3</v>
      </c>
      <c r="H122" s="1">
        <f>INDEX(Family[MaxRarity],MATCH(Heroes!$C122,Family[Family],0))</f>
        <v>3</v>
      </c>
      <c r="I122" s="1">
        <v>1</v>
      </c>
      <c r="J122" s="1" t="s">
        <v>24</v>
      </c>
      <c r="K122" s="1" t="str">
        <f>CONCATENATE(L122,",",VLOOKUP($AO122,'Hero Types'!$B$10:$D$16,2,FALSE))</f>
        <v>1,14</v>
      </c>
      <c r="L122" s="3">
        <v>1</v>
      </c>
      <c r="M122" s="1" t="str">
        <f t="shared" si="21"/>
        <v>Act_r3_Water_Fox Soul, Ldr_r3_Water_Fennec_Sherith's Grace</v>
      </c>
      <c r="N122" s="29">
        <v>1</v>
      </c>
      <c r="O122" s="28">
        <v>1</v>
      </c>
      <c r="P122" s="29">
        <v>1</v>
      </c>
      <c r="Q122" s="29">
        <v>1</v>
      </c>
      <c r="R122" s="28">
        <v>1</v>
      </c>
      <c r="S122" s="29">
        <v>1</v>
      </c>
      <c r="T122" s="1">
        <f>INDEX(hPower[Team Cost],MATCH($F122,hPower[id],0))</f>
        <v>6</v>
      </c>
      <c r="U122" s="1">
        <v>0</v>
      </c>
      <c r="V122" s="1" t="s">
        <v>452</v>
      </c>
      <c r="W122" s="3">
        <v>35</v>
      </c>
      <c r="X122" s="1">
        <f>INDEX(Econ[Sell Base],MATCH(Heroes!$F122,Econ[id],0))</f>
        <v>300</v>
      </c>
      <c r="Y122" s="1">
        <f>INDEX(Econ[Sell Growth],MATCH(Heroes!$F122,Econ[id],0))</f>
        <v>300</v>
      </c>
      <c r="Z122" s="1">
        <v>10000</v>
      </c>
      <c r="AA122" s="1">
        <v>0</v>
      </c>
      <c r="AB122" s="1">
        <f t="shared" si="23"/>
        <v>15000</v>
      </c>
      <c r="AC122" s="1">
        <f t="shared" si="24"/>
        <v>0</v>
      </c>
      <c r="AD122" s="92" t="str">
        <f t="shared" si="25"/>
        <v>50-max-evo</v>
      </c>
      <c r="AE122" s="1" t="s">
        <v>69</v>
      </c>
      <c r="AF122" s="1" t="s">
        <v>1805</v>
      </c>
      <c r="AG122" s="1" t="s">
        <v>7</v>
      </c>
      <c r="AH122" s="1" t="s">
        <v>74</v>
      </c>
      <c r="AK122" s="1" t="s">
        <v>431</v>
      </c>
      <c r="AL122" s="1" t="s">
        <v>57</v>
      </c>
      <c r="AM122" s="1">
        <v>0.55548918905344158</v>
      </c>
      <c r="AO122" s="3" t="s">
        <v>820</v>
      </c>
      <c r="AQ122" s="3" t="str">
        <f>VLOOKUP(A122,'_REF Skills'!$A$1:$B$400,2,FALSE)</f>
        <v>Act_r3_Water_Fox Soul</v>
      </c>
      <c r="AR122" s="3" t="str">
        <f>VLOOKUP(A122,'_REF Skills'!$D$1:$E$400,2,FALSE)</f>
        <v>Ldr_r3_Water_Fennec_Sherith's Grace</v>
      </c>
      <c r="BE122"/>
      <c r="BF122" s="12"/>
      <c r="BG122"/>
    </row>
    <row r="123" spans="1:59" s="120" customFormat="1" ht="16">
      <c r="A123" s="123" t="s">
        <v>678</v>
      </c>
      <c r="B123" s="127" t="s">
        <v>1092</v>
      </c>
      <c r="C123" s="123" t="s">
        <v>156</v>
      </c>
      <c r="D123" s="123" t="s">
        <v>224</v>
      </c>
      <c r="E123" s="5">
        <v>121</v>
      </c>
      <c r="F123" s="1">
        <f t="shared" si="14"/>
        <v>1</v>
      </c>
      <c r="G123" s="1">
        <f>INDEX(Family[BaseRarity],MATCH(Heroes!$C123,Family[Family],0))</f>
        <v>1</v>
      </c>
      <c r="H123" s="1">
        <f>INDEX(Family[MaxRarity],MATCH(Heroes!$C123,Family[Family],0))</f>
        <v>2</v>
      </c>
      <c r="I123" s="1">
        <v>1</v>
      </c>
      <c r="J123" s="1" t="s">
        <v>26</v>
      </c>
      <c r="K123" s="1" t="str">
        <f>CONCATENATE(L123,",",VLOOKUP($AO123,'Hero Types'!$B$10:$D$16,2,FALSE))</f>
        <v>2,10</v>
      </c>
      <c r="L123" s="3">
        <v>2</v>
      </c>
      <c r="M123" s="1" t="str">
        <f t="shared" si="21"/>
        <v>Act_r1_Dark_Slice, Ldr_r1_Dark_Blade_Moon Mother's Thanks</v>
      </c>
      <c r="N123" s="29">
        <f>ROUND(INDEX(hPower[Base Pow Min],MATCH($F123,hPower[id],0))*INDEX(hType[Atk],MATCH($L123,hType[Id],0))+9*AM123,0)</f>
        <v>33</v>
      </c>
      <c r="O123" s="28">
        <f>INDEX(hPower[Pow Grow per Lv],MATCH($F123,hPower[id],0))*INDEX(hType[Atk],MATCH($L123,hType[Id],0))</f>
        <v>7</v>
      </c>
      <c r="P123" s="29">
        <f>ROUND(INDEX(hPower[Base Pow Min],MATCH($F123,hPower[id],0))*INDEX(hType[Hp],MATCH($L123,hType[Id],0))+15*AM123,0)</f>
        <v>55</v>
      </c>
      <c r="Q123" s="29">
        <f>INDEX(hPower[Pow Grow per Lv],MATCH($F123,hPower[id],0))*INDEX(hType[Hp],MATCH($L123,hType[Id],0))</f>
        <v>11.666666666666666</v>
      </c>
      <c r="R123" s="28">
        <f>ROUND(INDEX(hPower[Base Pow Min],MATCH($F123,hPower[id],0))*INDEX(hType[Rec],MATCH($L123,hType[Id],0))+3*AM123,0)</f>
        <v>11</v>
      </c>
      <c r="S123" s="29">
        <f>INDEX(hPower[Pow Grow per Lv],MATCH($F123,hPower[id],0))*INDEX(hType[Rec],MATCH($L123,hType[Id],0))</f>
        <v>2.333333333333333</v>
      </c>
      <c r="T123" s="1">
        <f>INDEX(hPower[Team Cost],MATCH($F123,hPower[id],0))</f>
        <v>2</v>
      </c>
      <c r="U123" s="1">
        <v>0</v>
      </c>
      <c r="V123" s="1" t="str">
        <f t="shared" ref="V123" si="26">AK123&amp;W123</f>
        <v>1MM10</v>
      </c>
      <c r="W123" s="3">
        <f>INDEX(hPower[Max Lv Min],MATCH(Heroes!F123,hPower[id],0))</f>
        <v>10</v>
      </c>
      <c r="X123" s="1">
        <f>INDEX(Econ[Sell Base],MATCH(Heroes!$F123,Econ[id],0))</f>
        <v>100</v>
      </c>
      <c r="Y123" s="1">
        <f>INDEX(Econ[Sell Growth],MATCH(Heroes!$F123,Econ[id],0))</f>
        <v>100</v>
      </c>
      <c r="Z123" s="1">
        <f>INDEX(Econ[Feed XP Base],MATCH(Heroes!$F123,Econ[id],0))</f>
        <v>100</v>
      </c>
      <c r="AA123" s="1">
        <f>INDEX(Econ[Feed XP Grow],MATCH(Heroes!$F123,Econ[id],0))</f>
        <v>100</v>
      </c>
      <c r="AB123" s="1">
        <f t="shared" ref="AB123" si="27">ROUND(Z123*1.5,0)</f>
        <v>150</v>
      </c>
      <c r="AC123" s="1">
        <f t="shared" ref="AC123" si="28">ROUND(AA123*1.5,0)</f>
        <v>150</v>
      </c>
      <c r="AD123" s="92" t="str">
        <f t="shared" si="25"/>
        <v>15-max-evo</v>
      </c>
      <c r="AE123" s="1" t="s">
        <v>69</v>
      </c>
      <c r="AF123" s="1" t="s">
        <v>1806</v>
      </c>
      <c r="AG123" s="1" t="s">
        <v>7</v>
      </c>
      <c r="AH123" s="1" t="s">
        <v>74</v>
      </c>
      <c r="AK123" s="120" t="s">
        <v>431</v>
      </c>
      <c r="AM123" s="209">
        <v>0.32238487693901097</v>
      </c>
      <c r="AO123" s="3" t="s">
        <v>93</v>
      </c>
      <c r="AQ123" s="120" t="s">
        <v>959</v>
      </c>
      <c r="AR123" s="120" t="s">
        <v>838</v>
      </c>
      <c r="AZ123" s="1"/>
      <c r="BE123"/>
      <c r="BF123" s="12"/>
      <c r="BG123"/>
    </row>
    <row r="124" spans="1:59" ht="16">
      <c r="A124" s="5" t="s">
        <v>679</v>
      </c>
      <c r="B124" s="3" t="s">
        <v>1091</v>
      </c>
      <c r="C124" s="5" t="s">
        <v>156</v>
      </c>
      <c r="D124" s="5" t="s">
        <v>224</v>
      </c>
      <c r="E124" s="5">
        <v>122</v>
      </c>
      <c r="F124" s="1">
        <f t="shared" si="14"/>
        <v>2</v>
      </c>
      <c r="G124" s="1">
        <f>INDEX(Family[BaseRarity],MATCH(Heroes!$C124,Family[Family],0))</f>
        <v>1</v>
      </c>
      <c r="H124" s="1">
        <f>INDEX(Family[MaxRarity],MATCH(Heroes!$C124,Family[Family],0))</f>
        <v>2</v>
      </c>
      <c r="I124" s="12">
        <v>2</v>
      </c>
      <c r="J124" s="12" t="s">
        <v>26</v>
      </c>
      <c r="K124" s="1" t="str">
        <f>CONCATENATE(L124,",",VLOOKUP($AO124,'Hero Types'!$B$10:$D$16,2,FALSE))</f>
        <v>2,10</v>
      </c>
      <c r="L124" s="126">
        <v>2</v>
      </c>
      <c r="M124" s="1" t="str">
        <f t="shared" ref="M124:M187" si="29">CONCATENATE(AQ124,", ",AR124)</f>
        <v>Act_r1_Dark_Slice, Ldr_r1_Dark_Blade_Moon Mother's Thanks</v>
      </c>
      <c r="N124" s="29">
        <f>ROUND(INDEX(hPower[Base Pow Min],MATCH($F124,hPower[id],0))*INDEX(hType[Atk],MATCH($L124,hType[Id],0))+9*AM124,0)</f>
        <v>67</v>
      </c>
      <c r="O124" s="28">
        <f>INDEX(hPower[Pow Grow per Lv],MATCH($F124,hPower[id],0))*INDEX(hType[Atk],MATCH($L124,hType[Id],0))</f>
        <v>7</v>
      </c>
      <c r="P124" s="29">
        <f>ROUND(INDEX(hPower[Base Pow Min],MATCH($F124,hPower[id],0))*INDEX(hType[Hp],MATCH($L124,hType[Id],0))+15*AM124,0)</f>
        <v>111</v>
      </c>
      <c r="Q124" s="28">
        <f>INDEX(hPower[Pow Grow per Lv],MATCH($F124,hPower[id],0))*INDEX(hType[Hp],MATCH($L124,hType[Id],0))</f>
        <v>11.666666666666666</v>
      </c>
      <c r="R124" s="29">
        <f>ROUND(INDEX(hPower[Base Pow Min],MATCH($F124,hPower[id],0))*INDEX(hType[Rec],MATCH($L124,hType[Id],0))+3*AM124,0)</f>
        <v>22</v>
      </c>
      <c r="S124" s="28">
        <f>INDEX(hPower[Pow Grow per Lv],MATCH($F124,hPower[id],0))*INDEX(hType[Rec],MATCH($L124,hType[Id],0))</f>
        <v>2.333333333333333</v>
      </c>
      <c r="T124" s="1">
        <f>INDEX(hPower[Team Cost],MATCH($F124,hPower[id],0))</f>
        <v>4</v>
      </c>
      <c r="U124" s="1">
        <v>0</v>
      </c>
      <c r="V124" s="1" t="str">
        <f t="shared" ref="V124:V187" si="30">AK124&amp;W124</f>
        <v>1MM15</v>
      </c>
      <c r="W124" s="3">
        <f>INDEX(hPower[Max Lv Min],MATCH(Heroes!F124,hPower[id],0))</f>
        <v>15</v>
      </c>
      <c r="X124" s="1">
        <f>INDEX(Econ[Sell Base],MATCH(Heroes!$F124,Econ[id],0))</f>
        <v>200</v>
      </c>
      <c r="Y124" s="1">
        <f>INDEX(Econ[Sell Growth],MATCH(Heroes!$F124,Econ[id],0))</f>
        <v>200</v>
      </c>
      <c r="Z124" s="1">
        <f>INDEX(Econ[Feed XP Base],MATCH(Heroes!$F124,Econ[id],0))</f>
        <v>200</v>
      </c>
      <c r="AA124" s="1">
        <f>INDEX(Econ[Feed XP Grow],MATCH(Heroes!$F124,Econ[id],0))</f>
        <v>200</v>
      </c>
      <c r="AB124" s="1">
        <f t="shared" ref="AB124:AB187" si="31">ROUND(Z124*1.5,0)</f>
        <v>300</v>
      </c>
      <c r="AC124" s="1">
        <f t="shared" ref="AC124:AC187" si="32">ROUND(AA124*1.5,0)</f>
        <v>300</v>
      </c>
      <c r="AD124" s="92" t="str">
        <f t="shared" ref="AD124:AD187" si="33">VLOOKUP(W124,$AU$4:$AV$9,2)</f>
        <v>25-max-evo</v>
      </c>
      <c r="AE124" s="1" t="s">
        <v>69</v>
      </c>
      <c r="AF124" s="1" t="s">
        <v>1807</v>
      </c>
      <c r="AG124" s="1" t="s">
        <v>7</v>
      </c>
      <c r="AH124" s="1" t="s">
        <v>74</v>
      </c>
      <c r="AK124" s="1" t="s">
        <v>431</v>
      </c>
      <c r="AL124" s="92"/>
      <c r="AM124" s="209">
        <v>0.73854004841821963</v>
      </c>
      <c r="AO124" s="3" t="s">
        <v>93</v>
      </c>
      <c r="AQ124" s="92" t="s">
        <v>959</v>
      </c>
      <c r="AR124" s="92" t="s">
        <v>838</v>
      </c>
      <c r="BE124"/>
      <c r="BF124" s="12"/>
      <c r="BG124"/>
    </row>
    <row r="125" spans="1:59" ht="16">
      <c r="A125" s="5" t="s">
        <v>550</v>
      </c>
      <c r="B125" s="3" t="s">
        <v>1122</v>
      </c>
      <c r="C125" s="5" t="s">
        <v>156</v>
      </c>
      <c r="D125" s="5" t="s">
        <v>154</v>
      </c>
      <c r="E125" s="5">
        <v>123</v>
      </c>
      <c r="F125" s="1">
        <f t="shared" si="14"/>
        <v>1</v>
      </c>
      <c r="G125" s="1">
        <f>INDEX(Family[BaseRarity],MATCH(Heroes!$C125,Family[Family],0))</f>
        <v>1</v>
      </c>
      <c r="H125" s="1">
        <f>INDEX(Family[MaxRarity],MATCH(Heroes!$C125,Family[Family],0))</f>
        <v>2</v>
      </c>
      <c r="I125" s="12">
        <v>1</v>
      </c>
      <c r="J125" s="12" t="s">
        <v>22</v>
      </c>
      <c r="K125" s="1" t="str">
        <f>CONCATENATE(L125,",",VLOOKUP($AO125,'Hero Types'!$B$10:$D$16,2,FALSE))</f>
        <v>2,10</v>
      </c>
      <c r="L125" s="126">
        <v>2</v>
      </c>
      <c r="M125" s="1" t="str">
        <f t="shared" si="29"/>
        <v>Act_r1_Dark_Slice, Ldr_r1_Dark_Blade_Moon Mother's Thanks</v>
      </c>
      <c r="N125" s="29">
        <f>ROUND(INDEX(hPower[Base Pow Min],MATCH($F125,hPower[id],0))*INDEX(hType[Atk],MATCH($L125,hType[Id],0))+9*AM125,0)</f>
        <v>32</v>
      </c>
      <c r="O125" s="28">
        <f>INDEX(hPower[Pow Grow per Lv],MATCH($F125,hPower[id],0))*INDEX(hType[Atk],MATCH($L125,hType[Id],0))</f>
        <v>7</v>
      </c>
      <c r="P125" s="29">
        <f>ROUND(INDEX(hPower[Base Pow Min],MATCH($F125,hPower[id],0))*INDEX(hType[Hp],MATCH($L125,hType[Id],0))+15*AM125,0)</f>
        <v>54</v>
      </c>
      <c r="Q125" s="28">
        <f>INDEX(hPower[Pow Grow per Lv],MATCH($F125,hPower[id],0))*INDEX(hType[Hp],MATCH($L125,hType[Id],0))</f>
        <v>11.666666666666666</v>
      </c>
      <c r="R125" s="29">
        <f>ROUND(INDEX(hPower[Base Pow Min],MATCH($F125,hPower[id],0))*INDEX(hType[Rec],MATCH($L125,hType[Id],0))+3*AM125,0)</f>
        <v>11</v>
      </c>
      <c r="S125" s="28">
        <f>INDEX(hPower[Pow Grow per Lv],MATCH($F125,hPower[id],0))*INDEX(hType[Rec],MATCH($L125,hType[Id],0))</f>
        <v>2.333333333333333</v>
      </c>
      <c r="T125" s="1">
        <f>INDEX(hPower[Team Cost],MATCH($F125,hPower[id],0))</f>
        <v>2</v>
      </c>
      <c r="U125" s="1">
        <v>0</v>
      </c>
      <c r="V125" s="1" t="str">
        <f t="shared" si="30"/>
        <v>1MM10</v>
      </c>
      <c r="W125" s="3">
        <f>INDEX(hPower[Max Lv Min],MATCH(Heroes!F125,hPower[id],0))</f>
        <v>10</v>
      </c>
      <c r="X125" s="1">
        <f>INDEX(Econ[Sell Base],MATCH(Heroes!$F125,Econ[id],0))</f>
        <v>100</v>
      </c>
      <c r="Y125" s="1">
        <f>INDEX(Econ[Sell Growth],MATCH(Heroes!$F125,Econ[id],0))</f>
        <v>100</v>
      </c>
      <c r="Z125" s="1">
        <f>INDEX(Econ[Feed XP Base],MATCH(Heroes!$F125,Econ[id],0))</f>
        <v>100</v>
      </c>
      <c r="AA125" s="1">
        <f>INDEX(Econ[Feed XP Grow],MATCH(Heroes!$F125,Econ[id],0))</f>
        <v>100</v>
      </c>
      <c r="AB125" s="1">
        <f t="shared" si="31"/>
        <v>150</v>
      </c>
      <c r="AC125" s="1">
        <f t="shared" si="32"/>
        <v>150</v>
      </c>
      <c r="AD125" s="92" t="str">
        <f t="shared" si="33"/>
        <v>15-max-evo</v>
      </c>
      <c r="AE125" s="1" t="s">
        <v>69</v>
      </c>
      <c r="AF125" s="1" t="s">
        <v>1808</v>
      </c>
      <c r="AG125" s="1" t="s">
        <v>7</v>
      </c>
      <c r="AH125" s="1" t="s">
        <v>74</v>
      </c>
      <c r="AK125" s="1" t="s">
        <v>431</v>
      </c>
      <c r="AL125" s="92"/>
      <c r="AM125" s="209">
        <v>0.23493460261895571</v>
      </c>
      <c r="AO125" s="3" t="s">
        <v>93</v>
      </c>
      <c r="AQ125" s="92" t="s">
        <v>959</v>
      </c>
      <c r="AR125" s="92" t="s">
        <v>838</v>
      </c>
      <c r="BE125"/>
      <c r="BF125" s="12"/>
      <c r="BG125"/>
    </row>
    <row r="126" spans="1:59" ht="16">
      <c r="A126" s="5" t="s">
        <v>551</v>
      </c>
      <c r="B126" s="3" t="s">
        <v>1123</v>
      </c>
      <c r="C126" s="5" t="s">
        <v>156</v>
      </c>
      <c r="D126" s="5" t="s">
        <v>154</v>
      </c>
      <c r="E126" s="5">
        <v>124</v>
      </c>
      <c r="F126" s="1">
        <f t="shared" si="14"/>
        <v>2</v>
      </c>
      <c r="G126" s="1">
        <f>INDEX(Family[BaseRarity],MATCH(Heroes!$C126,Family[Family],0))</f>
        <v>1</v>
      </c>
      <c r="H126" s="1">
        <f>INDEX(Family[MaxRarity],MATCH(Heroes!$C126,Family[Family],0))</f>
        <v>2</v>
      </c>
      <c r="I126" s="12">
        <v>2</v>
      </c>
      <c r="J126" s="12" t="s">
        <v>22</v>
      </c>
      <c r="K126" s="1" t="str">
        <f>CONCATENATE(L126,",",VLOOKUP($AO126,'Hero Types'!$B$10:$D$16,2,FALSE))</f>
        <v>2,10</v>
      </c>
      <c r="L126" s="126">
        <v>2</v>
      </c>
      <c r="M126" s="1" t="str">
        <f t="shared" si="29"/>
        <v>Act_r1_Dark_Slice, Ldr_r1_Dark_Blade_Moon Mother's Thanks</v>
      </c>
      <c r="N126" s="29">
        <f>ROUND(INDEX(hPower[Base Pow Min],MATCH($F126,hPower[id],0))*INDEX(hType[Atk],MATCH($L126,hType[Id],0))+9*AM126,0)</f>
        <v>64</v>
      </c>
      <c r="O126" s="28">
        <f>INDEX(hPower[Pow Grow per Lv],MATCH($F126,hPower[id],0))*INDEX(hType[Atk],MATCH($L126,hType[Id],0))</f>
        <v>7</v>
      </c>
      <c r="P126" s="29">
        <f>ROUND(INDEX(hPower[Base Pow Min],MATCH($F126,hPower[id],0))*INDEX(hType[Hp],MATCH($L126,hType[Id],0))+15*AM126,0)</f>
        <v>107</v>
      </c>
      <c r="Q126" s="28">
        <f>INDEX(hPower[Pow Grow per Lv],MATCH($F126,hPower[id],0))*INDEX(hType[Hp],MATCH($L126,hType[Id],0))</f>
        <v>11.666666666666666</v>
      </c>
      <c r="R126" s="29">
        <f>ROUND(INDEX(hPower[Base Pow Min],MATCH($F126,hPower[id],0))*INDEX(hType[Rec],MATCH($L126,hType[Id],0))+3*AM126,0)</f>
        <v>21</v>
      </c>
      <c r="S126" s="28">
        <f>INDEX(hPower[Pow Grow per Lv],MATCH($F126,hPower[id],0))*INDEX(hType[Rec],MATCH($L126,hType[Id],0))</f>
        <v>2.333333333333333</v>
      </c>
      <c r="T126" s="1">
        <f>INDEX(hPower[Team Cost],MATCH($F126,hPower[id],0))</f>
        <v>4</v>
      </c>
      <c r="U126" s="1">
        <v>0</v>
      </c>
      <c r="V126" s="1" t="str">
        <f t="shared" si="30"/>
        <v>1MM15</v>
      </c>
      <c r="W126" s="3">
        <f>INDEX(hPower[Max Lv Min],MATCH(Heroes!F126,hPower[id],0))</f>
        <v>15</v>
      </c>
      <c r="X126" s="1">
        <f>INDEX(Econ[Sell Base],MATCH(Heroes!$F126,Econ[id],0))</f>
        <v>200</v>
      </c>
      <c r="Y126" s="1">
        <f>INDEX(Econ[Sell Growth],MATCH(Heroes!$F126,Econ[id],0))</f>
        <v>200</v>
      </c>
      <c r="Z126" s="1">
        <f>INDEX(Econ[Feed XP Base],MATCH(Heroes!$F126,Econ[id],0))</f>
        <v>200</v>
      </c>
      <c r="AA126" s="1">
        <f>INDEX(Econ[Feed XP Grow],MATCH(Heroes!$F126,Econ[id],0))</f>
        <v>200</v>
      </c>
      <c r="AB126" s="1">
        <f t="shared" si="31"/>
        <v>300</v>
      </c>
      <c r="AC126" s="1">
        <f t="shared" si="32"/>
        <v>300</v>
      </c>
      <c r="AD126" s="92" t="str">
        <f t="shared" si="33"/>
        <v>25-max-evo</v>
      </c>
      <c r="AE126" s="1" t="s">
        <v>69</v>
      </c>
      <c r="AF126" s="1" t="s">
        <v>1809</v>
      </c>
      <c r="AG126" s="1" t="s">
        <v>7</v>
      </c>
      <c r="AH126" s="1" t="s">
        <v>74</v>
      </c>
      <c r="AK126" s="1" t="s">
        <v>431</v>
      </c>
      <c r="AL126" s="92"/>
      <c r="AM126" s="209">
        <v>0.47475868795034071</v>
      </c>
      <c r="AO126" s="3" t="s">
        <v>93</v>
      </c>
      <c r="AQ126" s="92" t="s">
        <v>959</v>
      </c>
      <c r="AR126" s="92" t="s">
        <v>838</v>
      </c>
      <c r="BE126"/>
      <c r="BF126" s="12"/>
      <c r="BG126"/>
    </row>
    <row r="127" spans="1:59" ht="16">
      <c r="A127" s="5" t="s">
        <v>570</v>
      </c>
      <c r="B127" s="3" t="s">
        <v>1124</v>
      </c>
      <c r="C127" s="5" t="s">
        <v>175</v>
      </c>
      <c r="D127" s="5" t="s">
        <v>174</v>
      </c>
      <c r="E127" s="5">
        <v>125</v>
      </c>
      <c r="F127" s="1">
        <f t="shared" si="14"/>
        <v>1</v>
      </c>
      <c r="G127" s="1">
        <f>INDEX(Family[BaseRarity],MATCH(Heroes!$C127,Family[Family],0))</f>
        <v>1</v>
      </c>
      <c r="H127" s="1">
        <f>INDEX(Family[MaxRarity],MATCH(Heroes!$C127,Family[Family],0))</f>
        <v>3</v>
      </c>
      <c r="I127" s="12">
        <v>1</v>
      </c>
      <c r="J127" s="12" t="s">
        <v>22</v>
      </c>
      <c r="K127" s="1" t="str">
        <f>CONCATENATE(L127,",",VLOOKUP($AO127,'Hero Types'!$B$10:$D$16,2,FALSE))</f>
        <v>5,10</v>
      </c>
      <c r="L127" s="126">
        <v>5</v>
      </c>
      <c r="M127" s="1" t="str">
        <f t="shared" si="29"/>
        <v>Act_r1_Fire_Chant of Coals, Ldr_r1_Fire_Sorceress_Arkenhold Thanks</v>
      </c>
      <c r="N127" s="29">
        <f>ROUND(INDEX(hPower[Base Pow Min],MATCH($F127,hPower[id],0))*INDEX(hType[Atk],MATCH($L127,hType[Id],0))+9*AM127,0)</f>
        <v>43</v>
      </c>
      <c r="O127" s="28">
        <f>INDEX(hPower[Pow Grow per Lv],MATCH($F127,hPower[id],0))*INDEX(hType[Atk],MATCH($L127,hType[Id],0))</f>
        <v>9.3333333333333321</v>
      </c>
      <c r="P127" s="29">
        <f>ROUND(INDEX(hPower[Base Pow Min],MATCH($F127,hPower[id],0))*INDEX(hType[Hp],MATCH($L127,hType[Id],0))+15*AM127,0)</f>
        <v>21</v>
      </c>
      <c r="Q127" s="28">
        <f>INDEX(hPower[Pow Grow per Lv],MATCH($F127,hPower[id],0))*INDEX(hType[Hp],MATCH($L127,hType[Id],0))</f>
        <v>3.8888888888888893</v>
      </c>
      <c r="R127" s="29">
        <f>ROUND(INDEX(hPower[Base Pow Min],MATCH($F127,hPower[id],0))*INDEX(hType[Rec],MATCH($L127,hType[Id],0))+3*AM127,0)</f>
        <v>14</v>
      </c>
      <c r="S127" s="28">
        <f>INDEX(hPower[Pow Grow per Lv],MATCH($F127,hPower[id],0))*INDEX(hType[Rec],MATCH($L127,hType[Id],0))</f>
        <v>3.1111111111111107</v>
      </c>
      <c r="T127" s="1">
        <f>INDEX(hPower[Team Cost],MATCH($F127,hPower[id],0))</f>
        <v>2</v>
      </c>
      <c r="U127" s="1">
        <v>0</v>
      </c>
      <c r="V127" s="1" t="str">
        <f t="shared" si="30"/>
        <v>1MM10</v>
      </c>
      <c r="W127" s="3">
        <f>INDEX(hPower[Max Lv Min],MATCH(Heroes!F127,hPower[id],0))</f>
        <v>10</v>
      </c>
      <c r="X127" s="1">
        <f>INDEX(Econ[Sell Base],MATCH(Heroes!$F127,Econ[id],0))</f>
        <v>100</v>
      </c>
      <c r="Y127" s="1">
        <f>INDEX(Econ[Sell Growth],MATCH(Heroes!$F127,Econ[id],0))</f>
        <v>100</v>
      </c>
      <c r="Z127" s="1">
        <f>INDEX(Econ[Feed XP Base],MATCH(Heroes!$F127,Econ[id],0))</f>
        <v>100</v>
      </c>
      <c r="AA127" s="1">
        <f>INDEX(Econ[Feed XP Grow],MATCH(Heroes!$F127,Econ[id],0))</f>
        <v>100</v>
      </c>
      <c r="AB127" s="1">
        <f t="shared" si="31"/>
        <v>150</v>
      </c>
      <c r="AC127" s="1">
        <f t="shared" si="32"/>
        <v>150</v>
      </c>
      <c r="AD127" s="92" t="str">
        <f t="shared" si="33"/>
        <v>15-max-evo</v>
      </c>
      <c r="AE127" s="1" t="s">
        <v>69</v>
      </c>
      <c r="AF127" s="1" t="s">
        <v>1810</v>
      </c>
      <c r="AG127" s="1" t="s">
        <v>7</v>
      </c>
      <c r="AH127" s="1" t="s">
        <v>74</v>
      </c>
      <c r="AK127" s="1" t="s">
        <v>431</v>
      </c>
      <c r="AL127" s="92"/>
      <c r="AM127" s="209">
        <v>0.2934200486980747</v>
      </c>
      <c r="AO127" s="3" t="s">
        <v>93</v>
      </c>
      <c r="AQ127" s="219" t="s">
        <v>1938</v>
      </c>
      <c r="AR127" s="219" t="s">
        <v>1955</v>
      </c>
      <c r="BE127"/>
      <c r="BF127" s="12"/>
      <c r="BG127"/>
    </row>
    <row r="128" spans="1:59" ht="16">
      <c r="A128" s="5" t="s">
        <v>571</v>
      </c>
      <c r="B128" s="3" t="s">
        <v>1125</v>
      </c>
      <c r="C128" s="5" t="s">
        <v>175</v>
      </c>
      <c r="D128" s="5" t="s">
        <v>174</v>
      </c>
      <c r="E128" s="5">
        <v>126</v>
      </c>
      <c r="F128" s="1">
        <f t="shared" si="14"/>
        <v>2</v>
      </c>
      <c r="G128" s="1">
        <f>INDEX(Family[BaseRarity],MATCH(Heroes!$C128,Family[Family],0))</f>
        <v>1</v>
      </c>
      <c r="H128" s="1">
        <f>INDEX(Family[MaxRarity],MATCH(Heroes!$C128,Family[Family],0))</f>
        <v>3</v>
      </c>
      <c r="I128" s="12">
        <v>2</v>
      </c>
      <c r="J128" s="12" t="s">
        <v>22</v>
      </c>
      <c r="K128" s="1" t="str">
        <f>CONCATENATE(L128,",",VLOOKUP($AO128,'Hero Types'!$B$10:$D$16,2,FALSE))</f>
        <v>5,10</v>
      </c>
      <c r="L128" s="126">
        <v>5</v>
      </c>
      <c r="M128" s="1" t="str">
        <f t="shared" si="29"/>
        <v>Act_r2_Fire_Chant of Embers, Ldr_r2_Fire_Sorceress_Arkenhold Favor</v>
      </c>
      <c r="N128" s="29">
        <f>ROUND(INDEX(hPower[Base Pow Min],MATCH($F128,hPower[id],0))*INDEX(hType[Atk],MATCH($L128,hType[Id],0))+9*AM128,0)</f>
        <v>83</v>
      </c>
      <c r="O128" s="28">
        <f>INDEX(hPower[Pow Grow per Lv],MATCH($F128,hPower[id],0))*INDEX(hType[Atk],MATCH($L128,hType[Id],0))</f>
        <v>9.3333333333333321</v>
      </c>
      <c r="P128" s="29">
        <f>ROUND(INDEX(hPower[Base Pow Min],MATCH($F128,hPower[id],0))*INDEX(hType[Hp],MATCH($L128,hType[Id],0))+15*AM128,0)</f>
        <v>38</v>
      </c>
      <c r="Q128" s="28">
        <f>INDEX(hPower[Pow Grow per Lv],MATCH($F128,hPower[id],0))*INDEX(hType[Hp],MATCH($L128,hType[Id],0))</f>
        <v>3.8888888888888893</v>
      </c>
      <c r="R128" s="29">
        <f>ROUND(INDEX(hPower[Base Pow Min],MATCH($F128,hPower[id],0))*INDEX(hType[Rec],MATCH($L128,hType[Id],0))+3*AM128,0)</f>
        <v>28</v>
      </c>
      <c r="S128" s="28">
        <f>INDEX(hPower[Pow Grow per Lv],MATCH($F128,hPower[id],0))*INDEX(hType[Rec],MATCH($L128,hType[Id],0))</f>
        <v>3.1111111111111107</v>
      </c>
      <c r="T128" s="1">
        <f>INDEX(hPower[Team Cost],MATCH($F128,hPower[id],0))</f>
        <v>4</v>
      </c>
      <c r="U128" s="1">
        <v>0</v>
      </c>
      <c r="V128" s="1" t="str">
        <f t="shared" si="30"/>
        <v>1MM15</v>
      </c>
      <c r="W128" s="3">
        <f>INDEX(hPower[Max Lv Min],MATCH(Heroes!F128,hPower[id],0))</f>
        <v>15</v>
      </c>
      <c r="X128" s="1">
        <f>INDEX(Econ[Sell Base],MATCH(Heroes!$F128,Econ[id],0))</f>
        <v>200</v>
      </c>
      <c r="Y128" s="1">
        <f>INDEX(Econ[Sell Growth],MATCH(Heroes!$F128,Econ[id],0))</f>
        <v>200</v>
      </c>
      <c r="Z128" s="1">
        <f>INDEX(Econ[Feed XP Base],MATCH(Heroes!$F128,Econ[id],0))</f>
        <v>200</v>
      </c>
      <c r="AA128" s="1">
        <f>INDEX(Econ[Feed XP Grow],MATCH(Heroes!$F128,Econ[id],0))</f>
        <v>200</v>
      </c>
      <c r="AB128" s="1">
        <f t="shared" si="31"/>
        <v>300</v>
      </c>
      <c r="AC128" s="1">
        <f t="shared" si="32"/>
        <v>300</v>
      </c>
      <c r="AD128" s="92" t="str">
        <f t="shared" si="33"/>
        <v>25-max-evo</v>
      </c>
      <c r="AE128" s="1" t="s">
        <v>69</v>
      </c>
      <c r="AF128" s="1" t="s">
        <v>1811</v>
      </c>
      <c r="AG128" s="1" t="s">
        <v>7</v>
      </c>
      <c r="AH128" s="1" t="s">
        <v>74</v>
      </c>
      <c r="AK128" s="1" t="s">
        <v>431</v>
      </c>
      <c r="AL128" s="92"/>
      <c r="AM128" s="209">
        <v>0.28555259911668096</v>
      </c>
      <c r="AO128" s="3" t="s">
        <v>93</v>
      </c>
      <c r="AQ128" s="219" t="s">
        <v>1939</v>
      </c>
      <c r="AR128" s="219" t="s">
        <v>1956</v>
      </c>
      <c r="AU128" s="218"/>
      <c r="AV128" s="118"/>
      <c r="BE128"/>
      <c r="BF128" s="12"/>
      <c r="BG128"/>
    </row>
    <row r="129" spans="1:59" ht="16">
      <c r="A129" s="5" t="s">
        <v>572</v>
      </c>
      <c r="B129" s="3" t="s">
        <v>1126</v>
      </c>
      <c r="C129" s="5" t="s">
        <v>175</v>
      </c>
      <c r="D129" s="5" t="s">
        <v>174</v>
      </c>
      <c r="E129" s="5">
        <v>127</v>
      </c>
      <c r="F129" s="1">
        <f t="shared" si="14"/>
        <v>3</v>
      </c>
      <c r="G129" s="1">
        <f>INDEX(Family[BaseRarity],MATCH(Heroes!$C129,Family[Family],0))</f>
        <v>1</v>
      </c>
      <c r="H129" s="1">
        <f>INDEX(Family[MaxRarity],MATCH(Heroes!$C129,Family[Family],0))</f>
        <v>3</v>
      </c>
      <c r="I129" s="12">
        <v>3</v>
      </c>
      <c r="J129" s="12" t="s">
        <v>22</v>
      </c>
      <c r="K129" s="1" t="str">
        <f>CONCATENATE(L129,",",VLOOKUP($AO129,'Hero Types'!$B$10:$D$16,2,FALSE))</f>
        <v>5,10</v>
      </c>
      <c r="L129" s="126">
        <v>5</v>
      </c>
      <c r="M129" s="1" t="str">
        <f t="shared" si="29"/>
        <v>Act_r3_Fire_Chant of Flames, Ldr_r3_Fire_Sorceress_Arkenhold Grace</v>
      </c>
      <c r="N129" s="29">
        <f>ROUND(INDEX(hPower[Base Pow Min],MATCH($F129,hPower[id],0))*INDEX(hType[Atk],MATCH($L129,hType[Id],0))+9*AM129,0)</f>
        <v>141</v>
      </c>
      <c r="O129" s="28">
        <f>INDEX(hPower[Pow Grow per Lv],MATCH($F129,hPower[id],0))*INDEX(hType[Atk],MATCH($L129,hType[Id],0))</f>
        <v>9.3333333333333321</v>
      </c>
      <c r="P129" s="29">
        <f>ROUND(INDEX(hPower[Base Pow Min],MATCH($F129,hPower[id],0))*INDEX(hType[Hp],MATCH($L129,hType[Id],0))+15*AM129,0)</f>
        <v>68</v>
      </c>
      <c r="Q129" s="28">
        <f>INDEX(hPower[Pow Grow per Lv],MATCH($F129,hPower[id],0))*INDEX(hType[Hp],MATCH($L129,hType[Id],0))</f>
        <v>3.8888888888888893</v>
      </c>
      <c r="R129" s="29">
        <f>ROUND(INDEX(hPower[Base Pow Min],MATCH($F129,hPower[id],0))*INDEX(hType[Rec],MATCH($L129,hType[Id],0))+3*AM129,0)</f>
        <v>47</v>
      </c>
      <c r="S129" s="28">
        <f>INDEX(hPower[Pow Grow per Lv],MATCH($F129,hPower[id],0))*INDEX(hType[Rec],MATCH($L129,hType[Id],0))</f>
        <v>3.1111111111111107</v>
      </c>
      <c r="T129" s="1">
        <f>INDEX(hPower[Team Cost],MATCH($F129,hPower[id],0))</f>
        <v>6</v>
      </c>
      <c r="U129" s="1">
        <v>0</v>
      </c>
      <c r="V129" s="1" t="str">
        <f t="shared" si="30"/>
        <v>1MM25</v>
      </c>
      <c r="W129" s="3">
        <f>INDEX(hPower[Max Lv Min],MATCH(Heroes!F129,hPower[id],0))</f>
        <v>25</v>
      </c>
      <c r="X129" s="1">
        <f>INDEX(Econ[Sell Base],MATCH(Heroes!$F129,Econ[id],0))</f>
        <v>300</v>
      </c>
      <c r="Y129" s="1">
        <f>INDEX(Econ[Sell Growth],MATCH(Heroes!$F129,Econ[id],0))</f>
        <v>300</v>
      </c>
      <c r="Z129" s="1">
        <f>INDEX(Econ[Feed XP Base],MATCH(Heroes!$F129,Econ[id],0))</f>
        <v>300</v>
      </c>
      <c r="AA129" s="1">
        <f>INDEX(Econ[Feed XP Grow],MATCH(Heroes!$F129,Econ[id],0))</f>
        <v>300</v>
      </c>
      <c r="AB129" s="1">
        <f t="shared" si="31"/>
        <v>450</v>
      </c>
      <c r="AC129" s="1">
        <f t="shared" si="32"/>
        <v>450</v>
      </c>
      <c r="AD129" s="92" t="str">
        <f t="shared" si="33"/>
        <v>35-max-evo</v>
      </c>
      <c r="AE129" s="1" t="s">
        <v>69</v>
      </c>
      <c r="AF129" s="1" t="s">
        <v>1812</v>
      </c>
      <c r="AG129" s="1" t="s">
        <v>7</v>
      </c>
      <c r="AH129" s="1" t="s">
        <v>74</v>
      </c>
      <c r="AK129" s="1" t="s">
        <v>431</v>
      </c>
      <c r="AL129" s="92"/>
      <c r="AM129" s="209">
        <v>0.83758570129622245</v>
      </c>
      <c r="AO129" s="3" t="s">
        <v>93</v>
      </c>
      <c r="AQ129" s="219" t="s">
        <v>1940</v>
      </c>
      <c r="AR129" s="219" t="s">
        <v>1957</v>
      </c>
      <c r="AU129" s="218"/>
      <c r="AV129" s="118"/>
      <c r="BE129"/>
      <c r="BF129" s="12"/>
      <c r="BG129"/>
    </row>
    <row r="130" spans="1:59" ht="16">
      <c r="A130" s="5" t="s">
        <v>666</v>
      </c>
      <c r="B130" s="3" t="s">
        <v>1099</v>
      </c>
      <c r="C130" s="5" t="s">
        <v>175</v>
      </c>
      <c r="D130" s="5" t="s">
        <v>218</v>
      </c>
      <c r="E130" s="5">
        <v>128</v>
      </c>
      <c r="F130" s="1">
        <f t="shared" ref="F130:F193" si="34">G130+I130-1</f>
        <v>1</v>
      </c>
      <c r="G130" s="1">
        <f>INDEX(Family[BaseRarity],MATCH(Heroes!$C130,Family[Family],0))</f>
        <v>1</v>
      </c>
      <c r="H130" s="1">
        <f>INDEX(Family[MaxRarity],MATCH(Heroes!$C130,Family[Family],0))</f>
        <v>3</v>
      </c>
      <c r="I130" s="12">
        <v>1</v>
      </c>
      <c r="J130" s="12" t="s">
        <v>25</v>
      </c>
      <c r="K130" s="1" t="str">
        <f>CONCATENATE(L130,",",VLOOKUP($AO130,'Hero Types'!$B$10:$D$16,2,FALSE))</f>
        <v>5,13</v>
      </c>
      <c r="L130" s="126">
        <v>5</v>
      </c>
      <c r="M130" s="1" t="str">
        <f t="shared" si="29"/>
        <v>Act_r1_Light_Shadowlight Ray, Ldr_r1_Light_Telepath_Derendel's Thanks</v>
      </c>
      <c r="N130" s="29">
        <f>ROUND(INDEX(hPower[Base Pow Min],MATCH($F130,hPower[id],0))*INDEX(hType[Atk],MATCH($L130,hType[Id],0))+9*AM130,0)</f>
        <v>40</v>
      </c>
      <c r="O130" s="28">
        <f>INDEX(hPower[Pow Grow per Lv],MATCH($F130,hPower[id],0))*INDEX(hType[Atk],MATCH($L130,hType[Id],0))</f>
        <v>9.3333333333333321</v>
      </c>
      <c r="P130" s="29">
        <f>ROUND(INDEX(hPower[Base Pow Min],MATCH($F130,hPower[id],0))*INDEX(hType[Hp],MATCH($L130,hType[Id],0))+15*AM130,0)</f>
        <v>17</v>
      </c>
      <c r="Q130" s="28">
        <f>INDEX(hPower[Pow Grow per Lv],MATCH($F130,hPower[id],0))*INDEX(hType[Hp],MATCH($L130,hType[Id],0))</f>
        <v>3.8888888888888893</v>
      </c>
      <c r="R130" s="29">
        <f>ROUND(INDEX(hPower[Base Pow Min],MATCH($F130,hPower[id],0))*INDEX(hType[Rec],MATCH($L130,hType[Id],0))+3*AM130,0)</f>
        <v>13</v>
      </c>
      <c r="S130" s="28">
        <f>INDEX(hPower[Pow Grow per Lv],MATCH($F130,hPower[id],0))*INDEX(hType[Rec],MATCH($L130,hType[Id],0))</f>
        <v>3.1111111111111107</v>
      </c>
      <c r="T130" s="1">
        <f>INDEX(hPower[Team Cost],MATCH($F130,hPower[id],0))</f>
        <v>2</v>
      </c>
      <c r="U130" s="1">
        <v>0</v>
      </c>
      <c r="V130" s="1" t="str">
        <f t="shared" si="30"/>
        <v>1MM10</v>
      </c>
      <c r="W130" s="3">
        <f>INDEX(hPower[Max Lv Min],MATCH(Heroes!F130,hPower[id],0))</f>
        <v>10</v>
      </c>
      <c r="X130" s="1">
        <f>INDEX(Econ[Sell Base],MATCH(Heroes!$F130,Econ[id],0))</f>
        <v>100</v>
      </c>
      <c r="Y130" s="1">
        <f>INDEX(Econ[Sell Growth],MATCH(Heroes!$F130,Econ[id],0))</f>
        <v>100</v>
      </c>
      <c r="Z130" s="1">
        <f>INDEX(Econ[Feed XP Base],MATCH(Heroes!$F130,Econ[id],0))</f>
        <v>100</v>
      </c>
      <c r="AA130" s="1">
        <f>INDEX(Econ[Feed XP Grow],MATCH(Heroes!$F130,Econ[id],0))</f>
        <v>100</v>
      </c>
      <c r="AB130" s="1">
        <f t="shared" si="31"/>
        <v>150</v>
      </c>
      <c r="AC130" s="1">
        <f t="shared" si="32"/>
        <v>150</v>
      </c>
      <c r="AD130" s="92" t="str">
        <f t="shared" si="33"/>
        <v>15-max-evo</v>
      </c>
      <c r="AE130" s="1" t="s">
        <v>69</v>
      </c>
      <c r="AF130" s="1" t="s">
        <v>1813</v>
      </c>
      <c r="AG130" s="1" t="s">
        <v>7</v>
      </c>
      <c r="AH130" s="1" t="s">
        <v>74</v>
      </c>
      <c r="AK130" s="1" t="s">
        <v>431</v>
      </c>
      <c r="AL130" s="92"/>
      <c r="AM130" s="209">
        <v>4.8452318118872739E-2</v>
      </c>
      <c r="AO130" s="3" t="s">
        <v>111</v>
      </c>
      <c r="AQ130" s="219" t="s">
        <v>1941</v>
      </c>
      <c r="AR130" s="219" t="s">
        <v>1958</v>
      </c>
      <c r="AU130" s="218"/>
      <c r="AV130" s="118"/>
      <c r="BA130" s="218"/>
      <c r="BB130" s="118"/>
      <c r="BE130"/>
      <c r="BF130" s="12"/>
      <c r="BG130"/>
    </row>
    <row r="131" spans="1:59" ht="16">
      <c r="A131" s="5" t="s">
        <v>667</v>
      </c>
      <c r="B131" s="3" t="s">
        <v>1101</v>
      </c>
      <c r="C131" s="5" t="s">
        <v>175</v>
      </c>
      <c r="D131" s="5" t="s">
        <v>218</v>
      </c>
      <c r="E131" s="5">
        <v>129</v>
      </c>
      <c r="F131" s="1">
        <f t="shared" si="34"/>
        <v>2</v>
      </c>
      <c r="G131" s="1">
        <f>INDEX(Family[BaseRarity],MATCH(Heroes!$C131,Family[Family],0))</f>
        <v>1</v>
      </c>
      <c r="H131" s="1">
        <f>INDEX(Family[MaxRarity],MATCH(Heroes!$C131,Family[Family],0))</f>
        <v>3</v>
      </c>
      <c r="I131" s="12">
        <v>2</v>
      </c>
      <c r="J131" s="12" t="s">
        <v>25</v>
      </c>
      <c r="K131" s="1" t="str">
        <f>CONCATENATE(L131,",",VLOOKUP($AO131,'Hero Types'!$B$10:$D$16,2,FALSE))</f>
        <v>5,13</v>
      </c>
      <c r="L131" s="126">
        <v>5</v>
      </c>
      <c r="M131" s="1" t="str">
        <f t="shared" si="29"/>
        <v>Act_r2_Light_Shadowlight Beam, Ldr_r2_Light_Telepath_Derendel's Favor</v>
      </c>
      <c r="N131" s="29">
        <f>ROUND(INDEX(hPower[Base Pow Min],MATCH($F131,hPower[id],0))*INDEX(hType[Atk],MATCH($L131,hType[Id],0))+9*AM131,0)</f>
        <v>81</v>
      </c>
      <c r="O131" s="28">
        <f>INDEX(hPower[Pow Grow per Lv],MATCH($F131,hPower[id],0))*INDEX(hType[Atk],MATCH($L131,hType[Id],0))</f>
        <v>9.3333333333333321</v>
      </c>
      <c r="P131" s="29">
        <f>ROUND(INDEX(hPower[Base Pow Min],MATCH($F131,hPower[id],0))*INDEX(hType[Hp],MATCH($L131,hType[Id],0))+15*AM131,0)</f>
        <v>35</v>
      </c>
      <c r="Q131" s="28">
        <f>INDEX(hPower[Pow Grow per Lv],MATCH($F131,hPower[id],0))*INDEX(hType[Hp],MATCH($L131,hType[Id],0))</f>
        <v>3.8888888888888893</v>
      </c>
      <c r="R131" s="29">
        <f>ROUND(INDEX(hPower[Base Pow Min],MATCH($F131,hPower[id],0))*INDEX(hType[Rec],MATCH($L131,hType[Id],0))+3*AM131,0)</f>
        <v>27</v>
      </c>
      <c r="S131" s="28">
        <f>INDEX(hPower[Pow Grow per Lv],MATCH($F131,hPower[id],0))*INDEX(hType[Rec],MATCH($L131,hType[Id],0))</f>
        <v>3.1111111111111107</v>
      </c>
      <c r="T131" s="1">
        <f>INDEX(hPower[Team Cost],MATCH($F131,hPower[id],0))</f>
        <v>4</v>
      </c>
      <c r="U131" s="1">
        <v>0</v>
      </c>
      <c r="V131" s="1" t="str">
        <f t="shared" si="30"/>
        <v>1MM15</v>
      </c>
      <c r="W131" s="3">
        <f>INDEX(hPower[Max Lv Min],MATCH(Heroes!F131,hPower[id],0))</f>
        <v>15</v>
      </c>
      <c r="X131" s="1">
        <f>INDEX(Econ[Sell Base],MATCH(Heroes!$F131,Econ[id],0))</f>
        <v>200</v>
      </c>
      <c r="Y131" s="1">
        <f>INDEX(Econ[Sell Growth],MATCH(Heroes!$F131,Econ[id],0))</f>
        <v>200</v>
      </c>
      <c r="Z131" s="1">
        <f>INDEX(Econ[Feed XP Base],MATCH(Heroes!$F131,Econ[id],0))</f>
        <v>200</v>
      </c>
      <c r="AA131" s="1">
        <f>INDEX(Econ[Feed XP Grow],MATCH(Heroes!$F131,Econ[id],0))</f>
        <v>200</v>
      </c>
      <c r="AB131" s="1">
        <f t="shared" si="31"/>
        <v>300</v>
      </c>
      <c r="AC131" s="1">
        <f t="shared" si="32"/>
        <v>300</v>
      </c>
      <c r="AD131" s="92" t="str">
        <f t="shared" si="33"/>
        <v>25-max-evo</v>
      </c>
      <c r="AE131" s="1" t="s">
        <v>69</v>
      </c>
      <c r="AF131" s="1" t="s">
        <v>1814</v>
      </c>
      <c r="AG131" s="1" t="s">
        <v>7</v>
      </c>
      <c r="AH131" s="1" t="s">
        <v>74</v>
      </c>
      <c r="AK131" s="1" t="s">
        <v>431</v>
      </c>
      <c r="AL131" s="92"/>
      <c r="AM131" s="209">
        <v>0.11651495318497229</v>
      </c>
      <c r="AO131" s="3" t="s">
        <v>111</v>
      </c>
      <c r="AQ131" s="219" t="s">
        <v>1942</v>
      </c>
      <c r="AR131" s="219" t="s">
        <v>1959</v>
      </c>
      <c r="AU131" s="218"/>
      <c r="AV131" s="118"/>
      <c r="BA131" s="218"/>
      <c r="BB131" s="118"/>
      <c r="BE131"/>
      <c r="BF131" s="12"/>
      <c r="BG131"/>
    </row>
    <row r="132" spans="1:59" ht="16">
      <c r="A132" s="5" t="s">
        <v>668</v>
      </c>
      <c r="B132" s="3" t="s">
        <v>1100</v>
      </c>
      <c r="C132" s="5" t="s">
        <v>175</v>
      </c>
      <c r="D132" s="5" t="s">
        <v>218</v>
      </c>
      <c r="E132" s="5">
        <v>130</v>
      </c>
      <c r="F132" s="1">
        <f t="shared" si="34"/>
        <v>3</v>
      </c>
      <c r="G132" s="1">
        <f>INDEX(Family[BaseRarity],MATCH(Heroes!$C132,Family[Family],0))</f>
        <v>1</v>
      </c>
      <c r="H132" s="1">
        <f>INDEX(Family[MaxRarity],MATCH(Heroes!$C132,Family[Family],0))</f>
        <v>3</v>
      </c>
      <c r="I132" s="12">
        <v>3</v>
      </c>
      <c r="J132" s="12" t="s">
        <v>25</v>
      </c>
      <c r="K132" s="1" t="str">
        <f>CONCATENATE(L132,",",VLOOKUP($AO132,'Hero Types'!$B$10:$D$16,2,FALSE))</f>
        <v>5,13</v>
      </c>
      <c r="L132" s="126">
        <v>5</v>
      </c>
      <c r="M132" s="1" t="str">
        <f t="shared" si="29"/>
        <v>Act_r3_Light_Shadowlight Aura, Ldr_r3_Light_Telepath_Derendel's Grace</v>
      </c>
      <c r="N132" s="29">
        <f>ROUND(INDEX(hPower[Base Pow Min],MATCH($F132,hPower[id],0))*INDEX(hType[Atk],MATCH($L132,hType[Id],0))+9*AM132,0)</f>
        <v>139</v>
      </c>
      <c r="O132" s="28">
        <f>INDEX(hPower[Pow Grow per Lv],MATCH($F132,hPower[id],0))*INDEX(hType[Atk],MATCH($L132,hType[Id],0))</f>
        <v>9.3333333333333321</v>
      </c>
      <c r="P132" s="29">
        <f>ROUND(INDEX(hPower[Base Pow Min],MATCH($F132,hPower[id],0))*INDEX(hType[Hp],MATCH($L132,hType[Id],0))+15*AM132,0)</f>
        <v>65</v>
      </c>
      <c r="Q132" s="28">
        <f>INDEX(hPower[Pow Grow per Lv],MATCH($F132,hPower[id],0))*INDEX(hType[Hp],MATCH($L132,hType[Id],0))</f>
        <v>3.8888888888888893</v>
      </c>
      <c r="R132" s="29">
        <f>ROUND(INDEX(hPower[Base Pow Min],MATCH($F132,hPower[id],0))*INDEX(hType[Rec],MATCH($L132,hType[Id],0))+3*AM132,0)</f>
        <v>46</v>
      </c>
      <c r="S132" s="28">
        <f>INDEX(hPower[Pow Grow per Lv],MATCH($F132,hPower[id],0))*INDEX(hType[Rec],MATCH($L132,hType[Id],0))</f>
        <v>3.1111111111111107</v>
      </c>
      <c r="T132" s="1">
        <f>INDEX(hPower[Team Cost],MATCH($F132,hPower[id],0))</f>
        <v>6</v>
      </c>
      <c r="U132" s="1">
        <v>0</v>
      </c>
      <c r="V132" s="1" t="str">
        <f t="shared" si="30"/>
        <v>1MM25</v>
      </c>
      <c r="W132" s="3">
        <f>INDEX(hPower[Max Lv Min],MATCH(Heroes!F132,hPower[id],0))</f>
        <v>25</v>
      </c>
      <c r="X132" s="1">
        <f>INDEX(Econ[Sell Base],MATCH(Heroes!$F132,Econ[id],0))</f>
        <v>300</v>
      </c>
      <c r="Y132" s="1">
        <f>INDEX(Econ[Sell Growth],MATCH(Heroes!$F132,Econ[id],0))</f>
        <v>300</v>
      </c>
      <c r="Z132" s="1">
        <f>INDEX(Econ[Feed XP Base],MATCH(Heroes!$F132,Econ[id],0))</f>
        <v>300</v>
      </c>
      <c r="AA132" s="1">
        <f>INDEX(Econ[Feed XP Grow],MATCH(Heroes!$F132,Econ[id],0))</f>
        <v>300</v>
      </c>
      <c r="AB132" s="1">
        <f t="shared" si="31"/>
        <v>450</v>
      </c>
      <c r="AC132" s="1">
        <f t="shared" si="32"/>
        <v>450</v>
      </c>
      <c r="AD132" s="92" t="str">
        <f t="shared" si="33"/>
        <v>35-max-evo</v>
      </c>
      <c r="AE132" s="1" t="s">
        <v>69</v>
      </c>
      <c r="AF132" s="1" t="s">
        <v>1815</v>
      </c>
      <c r="AG132" s="1" t="s">
        <v>7</v>
      </c>
      <c r="AH132" s="1" t="s">
        <v>74</v>
      </c>
      <c r="AK132" s="1" t="s">
        <v>431</v>
      </c>
      <c r="AL132" s="92"/>
      <c r="AM132" s="209">
        <v>0.6404345918114932</v>
      </c>
      <c r="AO132" s="3" t="s">
        <v>111</v>
      </c>
      <c r="AQ132" s="219" t="s">
        <v>1943</v>
      </c>
      <c r="AR132" s="219" t="s">
        <v>1960</v>
      </c>
      <c r="AU132" s="218"/>
      <c r="AV132" s="118"/>
      <c r="BA132" s="218"/>
      <c r="BB132" s="118"/>
      <c r="BE132"/>
      <c r="BF132" s="12"/>
      <c r="BG132"/>
    </row>
    <row r="133" spans="1:59" ht="16">
      <c r="A133" s="5" t="s">
        <v>593</v>
      </c>
      <c r="B133" s="3" t="s">
        <v>1127</v>
      </c>
      <c r="C133" s="5" t="s">
        <v>167</v>
      </c>
      <c r="D133" s="5" t="s">
        <v>190</v>
      </c>
      <c r="E133" s="5">
        <v>131</v>
      </c>
      <c r="F133" s="1">
        <f t="shared" si="34"/>
        <v>1</v>
      </c>
      <c r="G133" s="1">
        <f>INDEX(Family[BaseRarity],MATCH(Heroes!$C133,Family[Family],0))</f>
        <v>1</v>
      </c>
      <c r="H133" s="1">
        <f>INDEX(Family[MaxRarity],MATCH(Heroes!$C133,Family[Family],0))</f>
        <v>3</v>
      </c>
      <c r="I133" s="12">
        <v>1</v>
      </c>
      <c r="J133" s="12" t="s">
        <v>24</v>
      </c>
      <c r="K133" s="1" t="str">
        <f>CONCATENATE(L133,",",VLOOKUP($AO133,'Hero Types'!$B$10:$D$16,2,FALSE))</f>
        <v>3,10</v>
      </c>
      <c r="L133" s="126">
        <v>3</v>
      </c>
      <c r="M133" s="1" t="str">
        <f t="shared" si="29"/>
        <v>Act_r1_Water_Gorn's Touch, Ldr_r1_Water_Oracle_Sherith's Thanks</v>
      </c>
      <c r="N133" s="29">
        <f>ROUND(INDEX(hPower[Base Pow Min],MATCH($F133,hPower[id],0))*INDEX(hType[Atk],MATCH($L133,hType[Id],0))+9*AM133,0)</f>
        <v>23</v>
      </c>
      <c r="O133" s="28">
        <f>INDEX(hPower[Pow Grow per Lv],MATCH($F133,hPower[id],0))*INDEX(hType[Atk],MATCH($L133,hType[Id],0))</f>
        <v>4.6666666666666661</v>
      </c>
      <c r="P133" s="29">
        <f>ROUND(INDEX(hPower[Base Pow Min],MATCH($F133,hPower[id],0))*INDEX(hType[Hp],MATCH($L133,hType[Id],0))+15*AM133,0)</f>
        <v>38</v>
      </c>
      <c r="Q133" s="28">
        <f>INDEX(hPower[Pow Grow per Lv],MATCH($F133,hPower[id],0))*INDEX(hType[Hp],MATCH($L133,hType[Id],0))</f>
        <v>7.7777777777777786</v>
      </c>
      <c r="R133" s="29">
        <f>ROUND(INDEX(hPower[Base Pow Min],MATCH($F133,hPower[id],0))*INDEX(hType[Rec],MATCH($L133,hType[Id],0))+3*AM133,0)</f>
        <v>18</v>
      </c>
      <c r="S133" s="28">
        <f>INDEX(hPower[Pow Grow per Lv],MATCH($F133,hPower[id],0))*INDEX(hType[Rec],MATCH($L133,hType[Id],0))</f>
        <v>3.8888888888888893</v>
      </c>
      <c r="T133" s="1">
        <f>INDEX(hPower[Team Cost],MATCH($F133,hPower[id],0))</f>
        <v>2</v>
      </c>
      <c r="U133" s="1">
        <v>0</v>
      </c>
      <c r="V133" s="1" t="str">
        <f t="shared" si="30"/>
        <v>1MM10</v>
      </c>
      <c r="W133" s="3">
        <f>INDEX(hPower[Max Lv Min],MATCH(Heroes!F133,hPower[id],0))</f>
        <v>10</v>
      </c>
      <c r="X133" s="1">
        <f>INDEX(Econ[Sell Base],MATCH(Heroes!$F133,Econ[id],0))</f>
        <v>100</v>
      </c>
      <c r="Y133" s="1">
        <f>INDEX(Econ[Sell Growth],MATCH(Heroes!$F133,Econ[id],0))</f>
        <v>100</v>
      </c>
      <c r="Z133" s="1">
        <f>INDEX(Econ[Feed XP Base],MATCH(Heroes!$F133,Econ[id],0))</f>
        <v>100</v>
      </c>
      <c r="AA133" s="1">
        <f>INDEX(Econ[Feed XP Grow],MATCH(Heroes!$F133,Econ[id],0))</f>
        <v>100</v>
      </c>
      <c r="AB133" s="1">
        <f t="shared" si="31"/>
        <v>150</v>
      </c>
      <c r="AC133" s="1">
        <f t="shared" si="32"/>
        <v>150</v>
      </c>
      <c r="AD133" s="92" t="str">
        <f t="shared" si="33"/>
        <v>15-max-evo</v>
      </c>
      <c r="AE133" s="1" t="s">
        <v>69</v>
      </c>
      <c r="AF133" s="1" t="s">
        <v>1816</v>
      </c>
      <c r="AG133" s="1" t="s">
        <v>7</v>
      </c>
      <c r="AH133" s="1" t="s">
        <v>74</v>
      </c>
      <c r="AK133" s="1" t="s">
        <v>431</v>
      </c>
      <c r="AL133" s="92"/>
      <c r="AM133" s="209">
        <v>0.33992218659402751</v>
      </c>
      <c r="AO133" s="3" t="s">
        <v>93</v>
      </c>
      <c r="AQ133" s="219" t="s">
        <v>1944</v>
      </c>
      <c r="AR133" s="219" t="s">
        <v>1961</v>
      </c>
      <c r="AU133" s="218"/>
      <c r="AV133" s="118"/>
      <c r="BA133" s="218"/>
      <c r="BB133" s="118"/>
      <c r="BE133"/>
      <c r="BF133" s="12"/>
      <c r="BG133"/>
    </row>
    <row r="134" spans="1:59" ht="16">
      <c r="A134" s="5" t="s">
        <v>594</v>
      </c>
      <c r="B134" s="3" t="s">
        <v>1128</v>
      </c>
      <c r="C134" s="5" t="s">
        <v>167</v>
      </c>
      <c r="D134" s="5" t="s">
        <v>190</v>
      </c>
      <c r="E134" s="5">
        <v>132</v>
      </c>
      <c r="F134" s="1">
        <f t="shared" si="34"/>
        <v>2</v>
      </c>
      <c r="G134" s="1">
        <f>INDEX(Family[BaseRarity],MATCH(Heroes!$C134,Family[Family],0))</f>
        <v>1</v>
      </c>
      <c r="H134" s="1">
        <f>INDEX(Family[MaxRarity],MATCH(Heroes!$C134,Family[Family],0))</f>
        <v>3</v>
      </c>
      <c r="I134" s="12">
        <v>2</v>
      </c>
      <c r="J134" s="12" t="s">
        <v>24</v>
      </c>
      <c r="K134" s="1" t="str">
        <f>CONCATENATE(L134,",",VLOOKUP($AO134,'Hero Types'!$B$10:$D$16,2,FALSE))</f>
        <v>3,10</v>
      </c>
      <c r="L134" s="126">
        <v>3</v>
      </c>
      <c r="M134" s="1" t="str">
        <f t="shared" si="29"/>
        <v>Act_r2_Water_Gorn's Cradle, Ldr_r2_Water_Oracle_Sherith's Favor</v>
      </c>
      <c r="N134" s="29">
        <f>ROUND(INDEX(hPower[Base Pow Min],MATCH($F134,hPower[id],0))*INDEX(hType[Atk],MATCH($L134,hType[Id],0))+9*AM134,0)</f>
        <v>44</v>
      </c>
      <c r="O134" s="28">
        <f>INDEX(hPower[Pow Grow per Lv],MATCH($F134,hPower[id],0))*INDEX(hType[Atk],MATCH($L134,hType[Id],0))</f>
        <v>4.6666666666666661</v>
      </c>
      <c r="P134" s="29">
        <f>ROUND(INDEX(hPower[Base Pow Min],MATCH($F134,hPower[id],0))*INDEX(hType[Hp],MATCH($L134,hType[Id],0))+15*AM134,0)</f>
        <v>73</v>
      </c>
      <c r="Q134" s="28">
        <f>INDEX(hPower[Pow Grow per Lv],MATCH($F134,hPower[id],0))*INDEX(hType[Hp],MATCH($L134,hType[Id],0))</f>
        <v>7.7777777777777786</v>
      </c>
      <c r="R134" s="29">
        <f>ROUND(INDEX(hPower[Base Pow Min],MATCH($F134,hPower[id],0))*INDEX(hType[Rec],MATCH($L134,hType[Id],0))+3*AM134,0)</f>
        <v>35</v>
      </c>
      <c r="S134" s="28">
        <f>INDEX(hPower[Pow Grow per Lv],MATCH($F134,hPower[id],0))*INDEX(hType[Rec],MATCH($L134,hType[Id],0))</f>
        <v>3.8888888888888893</v>
      </c>
      <c r="T134" s="1">
        <f>INDEX(hPower[Team Cost],MATCH($F134,hPower[id],0))</f>
        <v>4</v>
      </c>
      <c r="U134" s="1">
        <v>0</v>
      </c>
      <c r="V134" s="1" t="str">
        <f t="shared" si="30"/>
        <v>1MM15</v>
      </c>
      <c r="W134" s="3">
        <f>INDEX(hPower[Max Lv Min],MATCH(Heroes!F134,hPower[id],0))</f>
        <v>15</v>
      </c>
      <c r="X134" s="1">
        <f>INDEX(Econ[Sell Base],MATCH(Heroes!$F134,Econ[id],0))</f>
        <v>200</v>
      </c>
      <c r="Y134" s="1">
        <f>INDEX(Econ[Sell Growth],MATCH(Heroes!$F134,Econ[id],0))</f>
        <v>200</v>
      </c>
      <c r="Z134" s="1">
        <f>INDEX(Econ[Feed XP Base],MATCH(Heroes!$F134,Econ[id],0))</f>
        <v>200</v>
      </c>
      <c r="AA134" s="1">
        <f>INDEX(Econ[Feed XP Grow],MATCH(Heroes!$F134,Econ[id],0))</f>
        <v>200</v>
      </c>
      <c r="AB134" s="1">
        <f t="shared" si="31"/>
        <v>300</v>
      </c>
      <c r="AC134" s="1">
        <f t="shared" si="32"/>
        <v>300</v>
      </c>
      <c r="AD134" s="92" t="str">
        <f t="shared" si="33"/>
        <v>25-max-evo</v>
      </c>
      <c r="AE134" s="1" t="s">
        <v>69</v>
      </c>
      <c r="AF134" s="1" t="s">
        <v>1817</v>
      </c>
      <c r="AG134" s="1" t="s">
        <v>7</v>
      </c>
      <c r="AH134" s="1" t="s">
        <v>74</v>
      </c>
      <c r="AK134" s="1" t="s">
        <v>431</v>
      </c>
      <c r="AL134" s="92"/>
      <c r="AM134" s="209">
        <v>0.44027772700283374</v>
      </c>
      <c r="AO134" s="3" t="s">
        <v>93</v>
      </c>
      <c r="AQ134" s="219" t="s">
        <v>1945</v>
      </c>
      <c r="AR134" s="219" t="s">
        <v>1962</v>
      </c>
      <c r="AU134" s="218"/>
      <c r="AV134" s="118"/>
      <c r="BA134" s="218"/>
      <c r="BB134" s="118"/>
      <c r="BE134"/>
      <c r="BF134" s="12"/>
      <c r="BG134"/>
    </row>
    <row r="135" spans="1:59" ht="16">
      <c r="A135" s="5" t="s">
        <v>595</v>
      </c>
      <c r="B135" s="3" t="s">
        <v>1129</v>
      </c>
      <c r="C135" s="5" t="s">
        <v>167</v>
      </c>
      <c r="D135" s="5" t="s">
        <v>190</v>
      </c>
      <c r="E135" s="5">
        <v>133</v>
      </c>
      <c r="F135" s="1">
        <f t="shared" si="34"/>
        <v>3</v>
      </c>
      <c r="G135" s="1">
        <f>INDEX(Family[BaseRarity],MATCH(Heroes!$C135,Family[Family],0))</f>
        <v>1</v>
      </c>
      <c r="H135" s="1">
        <f>INDEX(Family[MaxRarity],MATCH(Heroes!$C135,Family[Family],0))</f>
        <v>3</v>
      </c>
      <c r="I135" s="12">
        <v>3</v>
      </c>
      <c r="J135" s="12" t="s">
        <v>24</v>
      </c>
      <c r="K135" s="1" t="str">
        <f>CONCATENATE(L135,",",VLOOKUP($AO135,'Hero Types'!$B$10:$D$16,2,FALSE))</f>
        <v>3,10</v>
      </c>
      <c r="L135" s="126">
        <v>3</v>
      </c>
      <c r="M135" s="1" t="str">
        <f t="shared" si="29"/>
        <v>Act_r3_Water_Gorn's Embrace, Ldr_r3_Water_Oracle_Sherith's Grace</v>
      </c>
      <c r="N135" s="29">
        <f>ROUND(INDEX(hPower[Base Pow Min],MATCH($F135,hPower[id],0))*INDEX(hType[Atk],MATCH($L135,hType[Id],0))+9*AM135,0)</f>
        <v>71</v>
      </c>
      <c r="O135" s="28">
        <f>INDEX(hPower[Pow Grow per Lv],MATCH($F135,hPower[id],0))*INDEX(hType[Atk],MATCH($L135,hType[Id],0))</f>
        <v>4.6666666666666661</v>
      </c>
      <c r="P135" s="29">
        <f>ROUND(INDEX(hPower[Base Pow Min],MATCH($F135,hPower[id],0))*INDEX(hType[Hp],MATCH($L135,hType[Id],0))+15*AM135,0)</f>
        <v>118</v>
      </c>
      <c r="Q135" s="28">
        <f>INDEX(hPower[Pow Grow per Lv],MATCH($F135,hPower[id],0))*INDEX(hType[Hp],MATCH($L135,hType[Id],0))</f>
        <v>7.7777777777777786</v>
      </c>
      <c r="R135" s="29">
        <f>ROUND(INDEX(hPower[Base Pow Min],MATCH($F135,hPower[id],0))*INDEX(hType[Rec],MATCH($L135,hType[Id],0))+3*AM135,0)</f>
        <v>57</v>
      </c>
      <c r="S135" s="28">
        <f>INDEX(hPower[Pow Grow per Lv],MATCH($F135,hPower[id],0))*INDEX(hType[Rec],MATCH($L135,hType[Id],0))</f>
        <v>3.8888888888888893</v>
      </c>
      <c r="T135" s="1">
        <f>INDEX(hPower[Team Cost],MATCH($F135,hPower[id],0))</f>
        <v>6</v>
      </c>
      <c r="U135" s="1">
        <v>0</v>
      </c>
      <c r="V135" s="1" t="str">
        <f t="shared" si="30"/>
        <v>1MM25</v>
      </c>
      <c r="W135" s="3">
        <f>INDEX(hPower[Max Lv Min],MATCH(Heroes!F135,hPower[id],0))</f>
        <v>25</v>
      </c>
      <c r="X135" s="1">
        <f>INDEX(Econ[Sell Base],MATCH(Heroes!$F135,Econ[id],0))</f>
        <v>300</v>
      </c>
      <c r="Y135" s="1">
        <f>INDEX(Econ[Sell Growth],MATCH(Heroes!$F135,Econ[id],0))</f>
        <v>300</v>
      </c>
      <c r="Z135" s="1">
        <f>INDEX(Econ[Feed XP Base],MATCH(Heroes!$F135,Econ[id],0))</f>
        <v>300</v>
      </c>
      <c r="AA135" s="1">
        <f>INDEX(Econ[Feed XP Grow],MATCH(Heroes!$F135,Econ[id],0))</f>
        <v>300</v>
      </c>
      <c r="AB135" s="1">
        <f t="shared" si="31"/>
        <v>450</v>
      </c>
      <c r="AC135" s="1">
        <f t="shared" si="32"/>
        <v>450</v>
      </c>
      <c r="AD135" s="92" t="str">
        <f t="shared" si="33"/>
        <v>35-max-evo</v>
      </c>
      <c r="AE135" s="1" t="s">
        <v>69</v>
      </c>
      <c r="AF135" s="1" t="s">
        <v>1818</v>
      </c>
      <c r="AG135" s="1" t="s">
        <v>7</v>
      </c>
      <c r="AH135" s="1" t="s">
        <v>74</v>
      </c>
      <c r="AK135" s="1" t="s">
        <v>431</v>
      </c>
      <c r="AL135" s="92"/>
      <c r="AM135" s="209">
        <v>0.48251016872676689</v>
      </c>
      <c r="AO135" s="3" t="s">
        <v>93</v>
      </c>
      <c r="AQ135" s="219" t="s">
        <v>1946</v>
      </c>
      <c r="AR135" s="219" t="s">
        <v>1963</v>
      </c>
      <c r="AU135" s="218"/>
      <c r="AV135" s="118"/>
      <c r="BA135" s="218"/>
      <c r="BB135" s="118"/>
      <c r="BE135"/>
      <c r="BF135" s="12"/>
      <c r="BG135"/>
    </row>
    <row r="136" spans="1:59" ht="16">
      <c r="A136" s="5" t="s">
        <v>629</v>
      </c>
      <c r="B136" s="3" t="s">
        <v>1102</v>
      </c>
      <c r="C136" s="5" t="s">
        <v>169</v>
      </c>
      <c r="D136" s="5" t="s">
        <v>205</v>
      </c>
      <c r="E136" s="5">
        <v>134</v>
      </c>
      <c r="F136" s="1">
        <f t="shared" si="34"/>
        <v>1</v>
      </c>
      <c r="G136" s="1">
        <f>INDEX(Family[BaseRarity],MATCH(Heroes!$C136,Family[Family],0))</f>
        <v>1</v>
      </c>
      <c r="H136" s="1">
        <f>INDEX(Family[MaxRarity],MATCH(Heroes!$C136,Family[Family],0))</f>
        <v>4</v>
      </c>
      <c r="I136" s="12">
        <v>1</v>
      </c>
      <c r="J136" s="12" t="s">
        <v>23</v>
      </c>
      <c r="K136" s="1" t="str">
        <f>CONCATENATE(L136,",",VLOOKUP($AO136,'Hero Types'!$B$10:$D$16,2,FALSE))</f>
        <v>4,10</v>
      </c>
      <c r="L136" s="126">
        <v>4</v>
      </c>
      <c r="M136" s="1" t="str">
        <f t="shared" si="29"/>
        <v>Act_r1_Earth_Snipe, Ldr_r1_Earth_HorseArcher_Iildor's Thanks</v>
      </c>
      <c r="N136" s="29">
        <f>ROUND(INDEX(hPower[Base Pow Min],MATCH($F136,hPower[id],0))*INDEX(hType[Atk],MATCH($L136,hType[Id],0))+9*AM136,0)</f>
        <v>51</v>
      </c>
      <c r="O136" s="28">
        <f>INDEX(hPower[Pow Grow per Lv],MATCH($F136,hPower[id],0))*INDEX(hType[Atk],MATCH($L136,hType[Id],0))</f>
        <v>11.666666666666668</v>
      </c>
      <c r="P136" s="29">
        <f>ROUND(INDEX(hPower[Base Pow Min],MATCH($F136,hPower[id],0))*INDEX(hType[Hp],MATCH($L136,hType[Id],0))+15*AM136,0)</f>
        <v>35</v>
      </c>
      <c r="Q136" s="28">
        <f>INDEX(hPower[Pow Grow per Lv],MATCH($F136,hPower[id],0))*INDEX(hType[Hp],MATCH($L136,hType[Id],0))</f>
        <v>7.7777777777777786</v>
      </c>
      <c r="R136" s="29">
        <f>ROUND(INDEX(hPower[Base Pow Min],MATCH($F136,hPower[id],0))*INDEX(hType[Rec],MATCH($L136,hType[Id],0))+3*AM136,0)</f>
        <v>7</v>
      </c>
      <c r="S136" s="28">
        <f>INDEX(hPower[Pow Grow per Lv],MATCH($F136,hPower[id],0))*INDEX(hType[Rec],MATCH($L136,hType[Id],0))</f>
        <v>1.5555555555555554</v>
      </c>
      <c r="T136" s="1">
        <f>INDEX(hPower[Team Cost],MATCH($F136,hPower[id],0))</f>
        <v>2</v>
      </c>
      <c r="U136" s="1">
        <v>0</v>
      </c>
      <c r="V136" s="1" t="str">
        <f t="shared" si="30"/>
        <v>1MM10</v>
      </c>
      <c r="W136" s="3">
        <f>INDEX(hPower[Max Lv Min],MATCH(Heroes!F136,hPower[id],0))</f>
        <v>10</v>
      </c>
      <c r="X136" s="1">
        <f>INDEX(Econ[Sell Base],MATCH(Heroes!$F136,Econ[id],0))</f>
        <v>100</v>
      </c>
      <c r="Y136" s="1">
        <f>INDEX(Econ[Sell Growth],MATCH(Heroes!$F136,Econ[id],0))</f>
        <v>100</v>
      </c>
      <c r="Z136" s="1">
        <f>INDEX(Econ[Feed XP Base],MATCH(Heroes!$F136,Econ[id],0))</f>
        <v>100</v>
      </c>
      <c r="AA136" s="1">
        <f>INDEX(Econ[Feed XP Grow],MATCH(Heroes!$F136,Econ[id],0))</f>
        <v>100</v>
      </c>
      <c r="AB136" s="1">
        <f t="shared" si="31"/>
        <v>150</v>
      </c>
      <c r="AC136" s="1">
        <f t="shared" si="32"/>
        <v>150</v>
      </c>
      <c r="AD136" s="92" t="str">
        <f t="shared" si="33"/>
        <v>15-max-evo</v>
      </c>
      <c r="AE136" s="1" t="s">
        <v>69</v>
      </c>
      <c r="AF136" s="1" t="s">
        <v>1819</v>
      </c>
      <c r="AG136" s="1" t="s">
        <v>7</v>
      </c>
      <c r="AH136" s="1" t="s">
        <v>74</v>
      </c>
      <c r="AK136" s="1" t="s">
        <v>431</v>
      </c>
      <c r="AL136" s="92"/>
      <c r="AM136" s="209">
        <v>0.12092276162449411</v>
      </c>
      <c r="AO136" s="3" t="s">
        <v>93</v>
      </c>
      <c r="AQ136" s="219" t="s">
        <v>1947</v>
      </c>
      <c r="AR136" s="219" t="s">
        <v>1964</v>
      </c>
      <c r="AU136" s="218"/>
      <c r="AV136" s="118"/>
      <c r="BA136" s="218"/>
      <c r="BB136" s="118"/>
      <c r="BE136"/>
      <c r="BF136" s="12"/>
      <c r="BG136"/>
    </row>
    <row r="137" spans="1:59" ht="16">
      <c r="A137" s="5" t="s">
        <v>630</v>
      </c>
      <c r="B137" s="3" t="s">
        <v>1103</v>
      </c>
      <c r="C137" s="5" t="s">
        <v>169</v>
      </c>
      <c r="D137" s="5" t="s">
        <v>205</v>
      </c>
      <c r="E137" s="5">
        <v>135</v>
      </c>
      <c r="F137" s="1">
        <f t="shared" si="34"/>
        <v>2</v>
      </c>
      <c r="G137" s="1">
        <f>INDEX(Family[BaseRarity],MATCH(Heroes!$C137,Family[Family],0))</f>
        <v>1</v>
      </c>
      <c r="H137" s="1">
        <f>INDEX(Family[MaxRarity],MATCH(Heroes!$C137,Family[Family],0))</f>
        <v>4</v>
      </c>
      <c r="I137" s="12">
        <v>2</v>
      </c>
      <c r="J137" s="12" t="s">
        <v>23</v>
      </c>
      <c r="K137" s="1" t="str">
        <f>CONCATENATE(L137,",",VLOOKUP($AO137,'Hero Types'!$B$10:$D$16,2,FALSE))</f>
        <v>4,10</v>
      </c>
      <c r="L137" s="126">
        <v>4</v>
      </c>
      <c r="M137" s="1" t="str">
        <f t="shared" si="29"/>
        <v>Act_r2_Earth_Deadeye, Ldr_r2_Earth_HorseArcher_Iildor's Favor</v>
      </c>
      <c r="N137" s="29">
        <f>ROUND(INDEX(hPower[Base Pow Min],MATCH($F137,hPower[id],0))*INDEX(hType[Atk],MATCH($L137,hType[Id],0))+9*AM137,0)</f>
        <v>103</v>
      </c>
      <c r="O137" s="28">
        <f>INDEX(hPower[Pow Grow per Lv],MATCH($F137,hPower[id],0))*INDEX(hType[Atk],MATCH($L137,hType[Id],0))</f>
        <v>11.666666666666668</v>
      </c>
      <c r="P137" s="29">
        <f>ROUND(INDEX(hPower[Base Pow Min],MATCH($F137,hPower[id],0))*INDEX(hType[Hp],MATCH($L137,hType[Id],0))+15*AM137,0)</f>
        <v>71</v>
      </c>
      <c r="Q137" s="28">
        <f>INDEX(hPower[Pow Grow per Lv],MATCH($F137,hPower[id],0))*INDEX(hType[Hp],MATCH($L137,hType[Id],0))</f>
        <v>7.7777777777777786</v>
      </c>
      <c r="R137" s="29">
        <f>ROUND(INDEX(hPower[Base Pow Min],MATCH($F137,hPower[id],0))*INDEX(hType[Rec],MATCH($L137,hType[Id],0))+3*AM137,0)</f>
        <v>14</v>
      </c>
      <c r="S137" s="28">
        <f>INDEX(hPower[Pow Grow per Lv],MATCH($F137,hPower[id],0))*INDEX(hType[Rec],MATCH($L137,hType[Id],0))</f>
        <v>1.5555555555555554</v>
      </c>
      <c r="T137" s="1">
        <f>INDEX(hPower[Team Cost],MATCH($F137,hPower[id],0))</f>
        <v>4</v>
      </c>
      <c r="U137" s="1">
        <v>0</v>
      </c>
      <c r="V137" s="1" t="str">
        <f t="shared" si="30"/>
        <v>1MM15</v>
      </c>
      <c r="W137" s="3">
        <f>INDEX(hPower[Max Lv Min],MATCH(Heroes!F137,hPower[id],0))</f>
        <v>15</v>
      </c>
      <c r="X137" s="1">
        <f>INDEX(Econ[Sell Base],MATCH(Heroes!$F137,Econ[id],0))</f>
        <v>200</v>
      </c>
      <c r="Y137" s="1">
        <f>INDEX(Econ[Sell Growth],MATCH(Heroes!$F137,Econ[id],0))</f>
        <v>200</v>
      </c>
      <c r="Z137" s="1">
        <f>INDEX(Econ[Feed XP Base],MATCH(Heroes!$F137,Econ[id],0))</f>
        <v>200</v>
      </c>
      <c r="AA137" s="1">
        <f>INDEX(Econ[Feed XP Grow],MATCH(Heroes!$F137,Econ[id],0))</f>
        <v>200</v>
      </c>
      <c r="AB137" s="1">
        <f t="shared" si="31"/>
        <v>300</v>
      </c>
      <c r="AC137" s="1">
        <f t="shared" si="32"/>
        <v>300</v>
      </c>
      <c r="AD137" s="92" t="str">
        <f t="shared" si="33"/>
        <v>25-max-evo</v>
      </c>
      <c r="AE137" s="1" t="s">
        <v>69</v>
      </c>
      <c r="AF137" s="1" t="s">
        <v>1820</v>
      </c>
      <c r="AG137" s="1" t="s">
        <v>7</v>
      </c>
      <c r="AH137" s="1" t="s">
        <v>74</v>
      </c>
      <c r="AK137" s="1" t="s">
        <v>431</v>
      </c>
      <c r="AL137" s="92"/>
      <c r="AM137" s="209">
        <v>0.30242596539580058</v>
      </c>
      <c r="AO137" s="3" t="s">
        <v>93</v>
      </c>
      <c r="AQ137" s="219" t="s">
        <v>1948</v>
      </c>
      <c r="AR137" s="219" t="s">
        <v>1965</v>
      </c>
      <c r="AU137" s="218"/>
      <c r="AV137" s="118"/>
      <c r="BA137" s="218"/>
      <c r="BB137" s="118"/>
      <c r="BE137"/>
      <c r="BF137" s="12"/>
      <c r="BG137"/>
    </row>
    <row r="138" spans="1:59" ht="16">
      <c r="A138" s="5" t="s">
        <v>631</v>
      </c>
      <c r="B138" s="3" t="s">
        <v>1104</v>
      </c>
      <c r="C138" s="5" t="s">
        <v>169</v>
      </c>
      <c r="D138" s="5" t="s">
        <v>205</v>
      </c>
      <c r="E138" s="5">
        <v>136</v>
      </c>
      <c r="F138" s="1">
        <f t="shared" si="34"/>
        <v>3</v>
      </c>
      <c r="G138" s="1">
        <f>INDEX(Family[BaseRarity],MATCH(Heroes!$C138,Family[Family],0))</f>
        <v>1</v>
      </c>
      <c r="H138" s="1">
        <f>INDEX(Family[MaxRarity],MATCH(Heroes!$C138,Family[Family],0))</f>
        <v>4</v>
      </c>
      <c r="I138" s="12">
        <v>3</v>
      </c>
      <c r="J138" s="12" t="s">
        <v>23</v>
      </c>
      <c r="K138" s="1" t="str">
        <f>CONCATENATE(L138,",",VLOOKUP($AO138,'Hero Types'!$B$10:$D$16,2,FALSE))</f>
        <v>4,10</v>
      </c>
      <c r="L138" s="126">
        <v>4</v>
      </c>
      <c r="M138" s="1" t="str">
        <f t="shared" si="29"/>
        <v>Act_r3_Earth_Rain of Arrows, Ldr_r3_Earth_HorseArcher_Iildor's Grace</v>
      </c>
      <c r="N138" s="29">
        <f>ROUND(INDEX(hPower[Base Pow Min],MATCH($F138,hPower[id],0))*INDEX(hType[Atk],MATCH($L138,hType[Id],0))+9*AM138,0)</f>
        <v>172</v>
      </c>
      <c r="O138" s="28">
        <f>INDEX(hPower[Pow Grow per Lv],MATCH($F138,hPower[id],0))*INDEX(hType[Atk],MATCH($L138,hType[Id],0))</f>
        <v>11.666666666666668</v>
      </c>
      <c r="P138" s="29">
        <f>ROUND(INDEX(hPower[Base Pow Min],MATCH($F138,hPower[id],0))*INDEX(hType[Hp],MATCH($L138,hType[Id],0))+15*AM138,0)</f>
        <v>121</v>
      </c>
      <c r="Q138" s="28">
        <f>INDEX(hPower[Pow Grow per Lv],MATCH($F138,hPower[id],0))*INDEX(hType[Hp],MATCH($L138,hType[Id],0))</f>
        <v>7.7777777777777786</v>
      </c>
      <c r="R138" s="29">
        <f>ROUND(INDEX(hPower[Base Pow Min],MATCH($F138,hPower[id],0))*INDEX(hType[Rec],MATCH($L138,hType[Id],0))+3*AM138,0)</f>
        <v>24</v>
      </c>
      <c r="S138" s="28">
        <f>INDEX(hPower[Pow Grow per Lv],MATCH($F138,hPower[id],0))*INDEX(hType[Rec],MATCH($L138,hType[Id],0))</f>
        <v>1.5555555555555554</v>
      </c>
      <c r="T138" s="1">
        <f>INDEX(hPower[Team Cost],MATCH($F138,hPower[id],0))</f>
        <v>6</v>
      </c>
      <c r="U138" s="1">
        <v>0</v>
      </c>
      <c r="V138" s="1" t="str">
        <f t="shared" si="30"/>
        <v>1MM25</v>
      </c>
      <c r="W138" s="3">
        <f>INDEX(hPower[Max Lv Min],MATCH(Heroes!F138,hPower[id],0))</f>
        <v>25</v>
      </c>
      <c r="X138" s="1">
        <f>INDEX(Econ[Sell Base],MATCH(Heroes!$F138,Econ[id],0))</f>
        <v>300</v>
      </c>
      <c r="Y138" s="1">
        <f>INDEX(Econ[Sell Growth],MATCH(Heroes!$F138,Econ[id],0))</f>
        <v>300</v>
      </c>
      <c r="Z138" s="1">
        <f>INDEX(Econ[Feed XP Base],MATCH(Heroes!$F138,Econ[id],0))</f>
        <v>300</v>
      </c>
      <c r="AA138" s="1">
        <f>INDEX(Econ[Feed XP Grow],MATCH(Heroes!$F138,Econ[id],0))</f>
        <v>300</v>
      </c>
      <c r="AB138" s="1">
        <f t="shared" si="31"/>
        <v>450</v>
      </c>
      <c r="AC138" s="1">
        <f t="shared" si="32"/>
        <v>450</v>
      </c>
      <c r="AD138" s="92" t="str">
        <f t="shared" si="33"/>
        <v>35-max-evo</v>
      </c>
      <c r="AE138" s="1" t="s">
        <v>69</v>
      </c>
      <c r="AF138" s="1" t="s">
        <v>1821</v>
      </c>
      <c r="AG138" s="1" t="s">
        <v>7</v>
      </c>
      <c r="AH138" s="1" t="s">
        <v>74</v>
      </c>
      <c r="AK138" s="1" t="s">
        <v>431</v>
      </c>
      <c r="AL138" s="92"/>
      <c r="AM138" s="209">
        <v>0.64694411750538761</v>
      </c>
      <c r="AO138" s="3" t="s">
        <v>93</v>
      </c>
      <c r="AQ138" s="219" t="s">
        <v>1949</v>
      </c>
      <c r="AR138" s="219" t="s">
        <v>1966</v>
      </c>
      <c r="AU138" s="218"/>
      <c r="AV138" s="118"/>
      <c r="BA138" s="218"/>
      <c r="BB138" s="118"/>
      <c r="BE138"/>
      <c r="BF138" s="12"/>
      <c r="BG138"/>
    </row>
    <row r="139" spans="1:59" ht="16">
      <c r="A139" s="5" t="s">
        <v>632</v>
      </c>
      <c r="B139" s="3" t="s">
        <v>1105</v>
      </c>
      <c r="C139" s="5" t="s">
        <v>169</v>
      </c>
      <c r="D139" s="5" t="s">
        <v>205</v>
      </c>
      <c r="E139" s="5">
        <v>137</v>
      </c>
      <c r="F139" s="1">
        <f t="shared" si="34"/>
        <v>4</v>
      </c>
      <c r="G139" s="1">
        <f>INDEX(Family[BaseRarity],MATCH(Heroes!$C139,Family[Family],0))</f>
        <v>1</v>
      </c>
      <c r="H139" s="1">
        <f>INDEX(Family[MaxRarity],MATCH(Heroes!$C139,Family[Family],0))</f>
        <v>4</v>
      </c>
      <c r="I139" s="12">
        <v>4</v>
      </c>
      <c r="J139" s="12" t="s">
        <v>23</v>
      </c>
      <c r="K139" s="1" t="str">
        <f>CONCATENATE(L139,",",VLOOKUP($AO139,'Hero Types'!$B$10:$D$16,2,FALSE))</f>
        <v>4,10</v>
      </c>
      <c r="L139" s="126">
        <v>4</v>
      </c>
      <c r="M139" s="1" t="str">
        <f t="shared" si="29"/>
        <v>Act_r4_Earth_Storm of Arrows, Ldr_r4_Earth_HorseArcher_Iildor's Blessing</v>
      </c>
      <c r="N139" s="29">
        <f>ROUND(INDEX(hPower[Base Pow Min],MATCH($F139,hPower[id],0))*INDEX(hType[Atk],MATCH($L139,hType[Id],0))+9*AM139,0)</f>
        <v>340</v>
      </c>
      <c r="O139" s="28">
        <f>INDEX(hPower[Pow Grow per Lv],MATCH($F139,hPower[id],0))*INDEX(hType[Atk],MATCH($L139,hType[Id],0))</f>
        <v>11.666666666666668</v>
      </c>
      <c r="P139" s="29">
        <f>ROUND(INDEX(hPower[Base Pow Min],MATCH($F139,hPower[id],0))*INDEX(hType[Hp],MATCH($L139,hType[Id],0))+15*AM139,0)</f>
        <v>233</v>
      </c>
      <c r="Q139" s="28">
        <f>INDEX(hPower[Pow Grow per Lv],MATCH($F139,hPower[id],0))*INDEX(hType[Hp],MATCH($L139,hType[Id],0))</f>
        <v>7.7777777777777786</v>
      </c>
      <c r="R139" s="29">
        <f>ROUND(INDEX(hPower[Base Pow Min],MATCH($F139,hPower[id],0))*INDEX(hType[Rec],MATCH($L139,hType[Id],0))+3*AM139,0)</f>
        <v>47</v>
      </c>
      <c r="S139" s="28">
        <f>INDEX(hPower[Pow Grow per Lv],MATCH($F139,hPower[id],0))*INDEX(hType[Rec],MATCH($L139,hType[Id],0))</f>
        <v>1.5555555555555554</v>
      </c>
      <c r="T139" s="1">
        <f>INDEX(hPower[Team Cost],MATCH($F139,hPower[id],0))</f>
        <v>9</v>
      </c>
      <c r="U139" s="1">
        <v>0</v>
      </c>
      <c r="V139" s="1" t="str">
        <f t="shared" si="30"/>
        <v>1MM35</v>
      </c>
      <c r="W139" s="3">
        <f>INDEX(hPower[Max Lv Min],MATCH(Heroes!F139,hPower[id],0))</f>
        <v>35</v>
      </c>
      <c r="X139" s="1">
        <f>INDEX(Econ[Sell Base],MATCH(Heroes!$F139,Econ[id],0))</f>
        <v>400</v>
      </c>
      <c r="Y139" s="1">
        <f>INDEX(Econ[Sell Growth],MATCH(Heroes!$F139,Econ[id],0))</f>
        <v>400</v>
      </c>
      <c r="Z139" s="1">
        <f>INDEX(Econ[Feed XP Base],MATCH(Heroes!$F139,Econ[id],0))</f>
        <v>400</v>
      </c>
      <c r="AA139" s="1">
        <f>INDEX(Econ[Feed XP Grow],MATCH(Heroes!$F139,Econ[id],0))</f>
        <v>400</v>
      </c>
      <c r="AB139" s="1">
        <f t="shared" si="31"/>
        <v>600</v>
      </c>
      <c r="AC139" s="1">
        <f t="shared" si="32"/>
        <v>600</v>
      </c>
      <c r="AD139" s="92" t="str">
        <f t="shared" si="33"/>
        <v>50-max-evo</v>
      </c>
      <c r="AE139" s="1" t="s">
        <v>69</v>
      </c>
      <c r="AF139" s="1" t="s">
        <v>1822</v>
      </c>
      <c r="AG139" s="1" t="s">
        <v>7</v>
      </c>
      <c r="AH139" s="1" t="s">
        <v>74</v>
      </c>
      <c r="AK139" s="1" t="s">
        <v>431</v>
      </c>
      <c r="AL139" s="92"/>
      <c r="AM139" s="209">
        <v>0.74383043834746387</v>
      </c>
      <c r="AO139" s="3" t="s">
        <v>93</v>
      </c>
      <c r="AQ139" s="219" t="s">
        <v>1950</v>
      </c>
      <c r="AR139" s="219" t="s">
        <v>1967</v>
      </c>
      <c r="AU139" s="218"/>
      <c r="AV139" s="118"/>
      <c r="BA139" s="218"/>
      <c r="BB139" s="118"/>
      <c r="BE139"/>
      <c r="BF139" s="12"/>
      <c r="BG139"/>
    </row>
    <row r="140" spans="1:59" ht="16">
      <c r="A140" s="5" t="s">
        <v>471</v>
      </c>
      <c r="B140" s="3" t="s">
        <v>1130</v>
      </c>
      <c r="C140" s="5" t="s">
        <v>159</v>
      </c>
      <c r="D140" s="5" t="s">
        <v>200</v>
      </c>
      <c r="E140" s="5">
        <v>138</v>
      </c>
      <c r="F140" s="1">
        <f t="shared" si="34"/>
        <v>2</v>
      </c>
      <c r="G140" s="1">
        <f>INDEX(Family[BaseRarity],MATCH(Heroes!$C140,Family[Family],0))</f>
        <v>2</v>
      </c>
      <c r="H140" s="1">
        <f>INDEX(Family[MaxRarity],MATCH(Heroes!$C140,Family[Family],0))</f>
        <v>3</v>
      </c>
      <c r="I140" s="12">
        <v>1</v>
      </c>
      <c r="J140" s="12" t="s">
        <v>23</v>
      </c>
      <c r="K140" s="1" t="str">
        <f>CONCATENATE(L140,",",VLOOKUP($AO140,'Hero Types'!$B$10:$D$16,2,FALSE))</f>
        <v>2,12</v>
      </c>
      <c r="L140" s="126">
        <v>2</v>
      </c>
      <c r="M140" s="1" t="str">
        <f t="shared" si="29"/>
        <v>Act_r1_Dark_Slice, Ldr_r1_Dark_Blade_Moon Mother's Thanks</v>
      </c>
      <c r="N140" s="29">
        <f>ROUND(INDEX(hPower[Base Pow Min],MATCH($F140,hPower[id],0))*INDEX(hType[Atk],MATCH($L140,hType[Id],0))+9*AM140,0)</f>
        <v>66</v>
      </c>
      <c r="O140" s="28">
        <f>INDEX(hPower[Pow Grow per Lv],MATCH($F140,hPower[id],0))*INDEX(hType[Atk],MATCH($L140,hType[Id],0))</f>
        <v>7</v>
      </c>
      <c r="P140" s="29">
        <f>ROUND(INDEX(hPower[Base Pow Min],MATCH($F140,hPower[id],0))*INDEX(hType[Hp],MATCH($L140,hType[Id],0))+15*AM140,0)</f>
        <v>110</v>
      </c>
      <c r="Q140" s="28">
        <f>INDEX(hPower[Pow Grow per Lv],MATCH($F140,hPower[id],0))*INDEX(hType[Hp],MATCH($L140,hType[Id],0))</f>
        <v>11.666666666666666</v>
      </c>
      <c r="R140" s="29">
        <f>ROUND(INDEX(hPower[Base Pow Min],MATCH($F140,hPower[id],0))*INDEX(hType[Rec],MATCH($L140,hType[Id],0))+3*AM140,0)</f>
        <v>22</v>
      </c>
      <c r="S140" s="28">
        <f>INDEX(hPower[Pow Grow per Lv],MATCH($F140,hPower[id],0))*INDEX(hType[Rec],MATCH($L140,hType[Id],0))</f>
        <v>2.333333333333333</v>
      </c>
      <c r="T140" s="1">
        <f>INDEX(hPower[Team Cost],MATCH($F140,hPower[id],0))</f>
        <v>4</v>
      </c>
      <c r="U140" s="1">
        <v>0</v>
      </c>
      <c r="V140" s="1" t="str">
        <f t="shared" si="30"/>
        <v>1MM15</v>
      </c>
      <c r="W140" s="3">
        <f>INDEX(hPower[Max Lv Min],MATCH(Heroes!F140,hPower[id],0))</f>
        <v>15</v>
      </c>
      <c r="X140" s="1">
        <f>INDEX(Econ[Sell Base],MATCH(Heroes!$F140,Econ[id],0))</f>
        <v>200</v>
      </c>
      <c r="Y140" s="1">
        <f>INDEX(Econ[Sell Growth],MATCH(Heroes!$F140,Econ[id],0))</f>
        <v>200</v>
      </c>
      <c r="Z140" s="1">
        <f>INDEX(Econ[Feed XP Base],MATCH(Heroes!$F140,Econ[id],0))</f>
        <v>200</v>
      </c>
      <c r="AA140" s="1">
        <f>INDEX(Econ[Feed XP Grow],MATCH(Heroes!$F140,Econ[id],0))</f>
        <v>200</v>
      </c>
      <c r="AB140" s="1">
        <f t="shared" si="31"/>
        <v>300</v>
      </c>
      <c r="AC140" s="1">
        <f t="shared" si="32"/>
        <v>300</v>
      </c>
      <c r="AD140" s="92" t="str">
        <f t="shared" si="33"/>
        <v>25-max-evo</v>
      </c>
      <c r="AE140" s="1" t="s">
        <v>69</v>
      </c>
      <c r="AF140" s="1" t="s">
        <v>1823</v>
      </c>
      <c r="AG140" s="1" t="s">
        <v>7</v>
      </c>
      <c r="AH140" s="1" t="s">
        <v>74</v>
      </c>
      <c r="AK140" s="1" t="s">
        <v>431</v>
      </c>
      <c r="AL140" s="92"/>
      <c r="AM140" s="209">
        <v>0.63811770136456314</v>
      </c>
      <c r="AO140" s="3" t="s">
        <v>85</v>
      </c>
      <c r="AQ140" s="92" t="s">
        <v>959</v>
      </c>
      <c r="AR140" s="92" t="s">
        <v>838</v>
      </c>
      <c r="AU140" s="218"/>
      <c r="AV140" s="118"/>
      <c r="BA140" s="218"/>
      <c r="BB140" s="118"/>
      <c r="BE140"/>
      <c r="BF140" s="12"/>
      <c r="BG140"/>
    </row>
    <row r="141" spans="1:59" ht="16">
      <c r="A141" s="5" t="s">
        <v>472</v>
      </c>
      <c r="B141" s="3" t="s">
        <v>1131</v>
      </c>
      <c r="C141" s="5" t="s">
        <v>159</v>
      </c>
      <c r="D141" s="5" t="s">
        <v>200</v>
      </c>
      <c r="E141" s="5">
        <v>139</v>
      </c>
      <c r="F141" s="1">
        <f t="shared" si="34"/>
        <v>3</v>
      </c>
      <c r="G141" s="1">
        <f>INDEX(Family[BaseRarity],MATCH(Heroes!$C141,Family[Family],0))</f>
        <v>2</v>
      </c>
      <c r="H141" s="1">
        <f>INDEX(Family[MaxRarity],MATCH(Heroes!$C141,Family[Family],0))</f>
        <v>3</v>
      </c>
      <c r="I141" s="12">
        <v>2</v>
      </c>
      <c r="J141" s="12" t="s">
        <v>23</v>
      </c>
      <c r="K141" s="1" t="str">
        <f>CONCATENATE(L141,",",VLOOKUP($AO141,'Hero Types'!$B$10:$D$16,2,FALSE))</f>
        <v>2,12</v>
      </c>
      <c r="L141" s="126">
        <v>2</v>
      </c>
      <c r="M141" s="1" t="str">
        <f t="shared" si="29"/>
        <v>Act_r1_Dark_Slice, Ldr_r1_Dark_Blade_Moon Mother's Thanks</v>
      </c>
      <c r="N141" s="29">
        <f>ROUND(INDEX(hPower[Base Pow Min],MATCH($F141,hPower[id],0))*INDEX(hType[Atk],MATCH($L141,hType[Id],0))+9*AM141,0)</f>
        <v>105</v>
      </c>
      <c r="O141" s="28">
        <f>INDEX(hPower[Pow Grow per Lv],MATCH($F141,hPower[id],0))*INDEX(hType[Atk],MATCH($L141,hType[Id],0))</f>
        <v>7</v>
      </c>
      <c r="P141" s="29">
        <f>ROUND(INDEX(hPower[Base Pow Min],MATCH($F141,hPower[id],0))*INDEX(hType[Hp],MATCH($L141,hType[Id],0))+15*AM141,0)</f>
        <v>175</v>
      </c>
      <c r="Q141" s="28">
        <f>INDEX(hPower[Pow Grow per Lv],MATCH($F141,hPower[id],0))*INDEX(hType[Hp],MATCH($L141,hType[Id],0))</f>
        <v>11.666666666666666</v>
      </c>
      <c r="R141" s="29">
        <f>ROUND(INDEX(hPower[Base Pow Min],MATCH($F141,hPower[id],0))*INDEX(hType[Rec],MATCH($L141,hType[Id],0))+3*AM141,0)</f>
        <v>35</v>
      </c>
      <c r="S141" s="28">
        <f>INDEX(hPower[Pow Grow per Lv],MATCH($F141,hPower[id],0))*INDEX(hType[Rec],MATCH($L141,hType[Id],0))</f>
        <v>2.333333333333333</v>
      </c>
      <c r="T141" s="1">
        <f>INDEX(hPower[Team Cost],MATCH($F141,hPower[id],0))</f>
        <v>6</v>
      </c>
      <c r="U141" s="1">
        <v>0</v>
      </c>
      <c r="V141" s="1" t="str">
        <f t="shared" si="30"/>
        <v>1MM25</v>
      </c>
      <c r="W141" s="3">
        <f>INDEX(hPower[Max Lv Min],MATCH(Heroes!F141,hPower[id],0))</f>
        <v>25</v>
      </c>
      <c r="X141" s="1">
        <f>INDEX(Econ[Sell Base],MATCH(Heroes!$F141,Econ[id],0))</f>
        <v>300</v>
      </c>
      <c r="Y141" s="1">
        <f>INDEX(Econ[Sell Growth],MATCH(Heroes!$F141,Econ[id],0))</f>
        <v>300</v>
      </c>
      <c r="Z141" s="1">
        <f>INDEX(Econ[Feed XP Base],MATCH(Heroes!$F141,Econ[id],0))</f>
        <v>300</v>
      </c>
      <c r="AA141" s="1">
        <f>INDEX(Econ[Feed XP Grow],MATCH(Heroes!$F141,Econ[id],0))</f>
        <v>300</v>
      </c>
      <c r="AB141" s="1">
        <f t="shared" si="31"/>
        <v>450</v>
      </c>
      <c r="AC141" s="1">
        <f t="shared" si="32"/>
        <v>450</v>
      </c>
      <c r="AD141" s="92" t="str">
        <f t="shared" si="33"/>
        <v>35-max-evo</v>
      </c>
      <c r="AE141" s="1" t="s">
        <v>69</v>
      </c>
      <c r="AF141" s="1" t="s">
        <v>1824</v>
      </c>
      <c r="AG141" s="1" t="s">
        <v>7</v>
      </c>
      <c r="AH141" s="1" t="s">
        <v>74</v>
      </c>
      <c r="AK141" s="1" t="s">
        <v>431</v>
      </c>
      <c r="AL141" s="92"/>
      <c r="AM141" s="209">
        <v>0.56227418969136922</v>
      </c>
      <c r="AO141" s="3" t="s">
        <v>85</v>
      </c>
      <c r="AQ141" s="92" t="s">
        <v>959</v>
      </c>
      <c r="AR141" s="92" t="s">
        <v>838</v>
      </c>
      <c r="AU141" s="218"/>
      <c r="AV141" s="118"/>
      <c r="BA141" s="218"/>
      <c r="BB141" s="118"/>
      <c r="BE141"/>
      <c r="BF141" s="12"/>
      <c r="BG141"/>
    </row>
    <row r="142" spans="1:59" ht="16">
      <c r="A142" s="5" t="s">
        <v>475</v>
      </c>
      <c r="B142" s="3" t="s">
        <v>1107</v>
      </c>
      <c r="C142" s="5" t="s">
        <v>159</v>
      </c>
      <c r="D142" s="5" t="s">
        <v>213</v>
      </c>
      <c r="E142" s="5">
        <v>140</v>
      </c>
      <c r="F142" s="1">
        <f t="shared" si="34"/>
        <v>2</v>
      </c>
      <c r="G142" s="1">
        <f>INDEX(Family[BaseRarity],MATCH(Heroes!$C142,Family[Family],0))</f>
        <v>2</v>
      </c>
      <c r="H142" s="1">
        <f>INDEX(Family[MaxRarity],MATCH(Heroes!$C142,Family[Family],0))</f>
        <v>3</v>
      </c>
      <c r="I142" s="12">
        <v>1</v>
      </c>
      <c r="J142" s="12" t="s">
        <v>25</v>
      </c>
      <c r="K142" s="1" t="str">
        <f>CONCATENATE(L142,",",VLOOKUP($AO142,'Hero Types'!$B$10:$D$16,2,FALSE))</f>
        <v>2,13</v>
      </c>
      <c r="L142" s="126">
        <v>2</v>
      </c>
      <c r="M142" s="1" t="str">
        <f t="shared" si="29"/>
        <v>Act_r1_Dark_Slice, Ldr_r1_Dark_Blade_Moon Mother's Thanks</v>
      </c>
      <c r="N142" s="29">
        <f>ROUND(INDEX(hPower[Base Pow Min],MATCH($F142,hPower[id],0))*INDEX(hType[Atk],MATCH($L142,hType[Id],0))+9*AM142,0)</f>
        <v>66</v>
      </c>
      <c r="O142" s="28">
        <f>INDEX(hPower[Pow Grow per Lv],MATCH($F142,hPower[id],0))*INDEX(hType[Atk],MATCH($L142,hType[Id],0))</f>
        <v>7</v>
      </c>
      <c r="P142" s="29">
        <f>ROUND(INDEX(hPower[Base Pow Min],MATCH($F142,hPower[id],0))*INDEX(hType[Hp],MATCH($L142,hType[Id],0))+15*AM142,0)</f>
        <v>109</v>
      </c>
      <c r="Q142" s="28">
        <f>INDEX(hPower[Pow Grow per Lv],MATCH($F142,hPower[id],0))*INDEX(hType[Hp],MATCH($L142,hType[Id],0))</f>
        <v>11.666666666666666</v>
      </c>
      <c r="R142" s="29">
        <f>ROUND(INDEX(hPower[Base Pow Min],MATCH($F142,hPower[id],0))*INDEX(hType[Rec],MATCH($L142,hType[Id],0))+3*AM142,0)</f>
        <v>22</v>
      </c>
      <c r="S142" s="28">
        <f>INDEX(hPower[Pow Grow per Lv],MATCH($F142,hPower[id],0))*INDEX(hType[Rec],MATCH($L142,hType[Id],0))</f>
        <v>2.333333333333333</v>
      </c>
      <c r="T142" s="1">
        <f>INDEX(hPower[Team Cost],MATCH($F142,hPower[id],0))</f>
        <v>4</v>
      </c>
      <c r="U142" s="1">
        <v>0</v>
      </c>
      <c r="V142" s="1" t="str">
        <f t="shared" si="30"/>
        <v>1MM15</v>
      </c>
      <c r="W142" s="3">
        <f>INDEX(hPower[Max Lv Min],MATCH(Heroes!F142,hPower[id],0))</f>
        <v>15</v>
      </c>
      <c r="X142" s="1">
        <f>INDEX(Econ[Sell Base],MATCH(Heroes!$F142,Econ[id],0))</f>
        <v>200</v>
      </c>
      <c r="Y142" s="1">
        <f>INDEX(Econ[Sell Growth],MATCH(Heroes!$F142,Econ[id],0))</f>
        <v>200</v>
      </c>
      <c r="Z142" s="1">
        <f>INDEX(Econ[Feed XP Base],MATCH(Heroes!$F142,Econ[id],0))</f>
        <v>200</v>
      </c>
      <c r="AA142" s="1">
        <f>INDEX(Econ[Feed XP Grow],MATCH(Heroes!$F142,Econ[id],0))</f>
        <v>200</v>
      </c>
      <c r="AB142" s="1">
        <f t="shared" si="31"/>
        <v>300</v>
      </c>
      <c r="AC142" s="1">
        <f t="shared" si="32"/>
        <v>300</v>
      </c>
      <c r="AD142" s="92" t="str">
        <f t="shared" si="33"/>
        <v>25-max-evo</v>
      </c>
      <c r="AE142" s="1" t="s">
        <v>69</v>
      </c>
      <c r="AF142" s="1" t="s">
        <v>1825</v>
      </c>
      <c r="AG142" s="1" t="s">
        <v>7</v>
      </c>
      <c r="AH142" s="1" t="s">
        <v>74</v>
      </c>
      <c r="AK142" s="1" t="s">
        <v>431</v>
      </c>
      <c r="AL142" s="92"/>
      <c r="AM142" s="209">
        <v>0.62264928699284927</v>
      </c>
      <c r="AO142" s="3" t="s">
        <v>111</v>
      </c>
      <c r="AQ142" s="92" t="s">
        <v>959</v>
      </c>
      <c r="AR142" s="92" t="s">
        <v>838</v>
      </c>
      <c r="AU142" s="218"/>
      <c r="AV142" s="118"/>
      <c r="BA142" s="218"/>
      <c r="BB142" s="118"/>
      <c r="BE142"/>
      <c r="BF142" s="12"/>
      <c r="BG142"/>
    </row>
    <row r="143" spans="1:59" ht="16">
      <c r="A143" s="5" t="s">
        <v>476</v>
      </c>
      <c r="B143" s="3" t="s">
        <v>1106</v>
      </c>
      <c r="C143" s="5" t="s">
        <v>159</v>
      </c>
      <c r="D143" s="5" t="s">
        <v>213</v>
      </c>
      <c r="E143" s="5">
        <v>141</v>
      </c>
      <c r="F143" s="1">
        <f t="shared" si="34"/>
        <v>3</v>
      </c>
      <c r="G143" s="1">
        <f>INDEX(Family[BaseRarity],MATCH(Heroes!$C143,Family[Family],0))</f>
        <v>2</v>
      </c>
      <c r="H143" s="1">
        <f>INDEX(Family[MaxRarity],MATCH(Heroes!$C143,Family[Family],0))</f>
        <v>3</v>
      </c>
      <c r="I143" s="12">
        <v>2</v>
      </c>
      <c r="J143" s="12" t="s">
        <v>25</v>
      </c>
      <c r="K143" s="1" t="str">
        <f>CONCATENATE(L143,",",VLOOKUP($AO143,'Hero Types'!$B$10:$D$16,2,FALSE))</f>
        <v>2,13</v>
      </c>
      <c r="L143" s="126">
        <v>2</v>
      </c>
      <c r="M143" s="1" t="str">
        <f t="shared" si="29"/>
        <v>Act_r1_Dark_Slice, Ldr_r1_Dark_Blade_Moon Mother's Thanks</v>
      </c>
      <c r="N143" s="29">
        <f>ROUND(INDEX(hPower[Base Pow Min],MATCH($F143,hPower[id],0))*INDEX(hType[Atk],MATCH($L143,hType[Id],0))+9*AM143,0)</f>
        <v>102</v>
      </c>
      <c r="O143" s="28">
        <f>INDEX(hPower[Pow Grow per Lv],MATCH($F143,hPower[id],0))*INDEX(hType[Atk],MATCH($L143,hType[Id],0))</f>
        <v>7</v>
      </c>
      <c r="P143" s="29">
        <f>ROUND(INDEX(hPower[Base Pow Min],MATCH($F143,hPower[id],0))*INDEX(hType[Hp],MATCH($L143,hType[Id],0))+15*AM143,0)</f>
        <v>170</v>
      </c>
      <c r="Q143" s="28">
        <f>INDEX(hPower[Pow Grow per Lv],MATCH($F143,hPower[id],0))*INDEX(hType[Hp],MATCH($L143,hType[Id],0))</f>
        <v>11.666666666666666</v>
      </c>
      <c r="R143" s="29">
        <f>ROUND(INDEX(hPower[Base Pow Min],MATCH($F143,hPower[id],0))*INDEX(hType[Rec],MATCH($L143,hType[Id],0))+3*AM143,0)</f>
        <v>34</v>
      </c>
      <c r="S143" s="28">
        <f>INDEX(hPower[Pow Grow per Lv],MATCH($F143,hPower[id],0))*INDEX(hType[Rec],MATCH($L143,hType[Id],0))</f>
        <v>2.333333333333333</v>
      </c>
      <c r="T143" s="1">
        <f>INDEX(hPower[Team Cost],MATCH($F143,hPower[id],0))</f>
        <v>6</v>
      </c>
      <c r="U143" s="1">
        <v>0</v>
      </c>
      <c r="V143" s="1" t="str">
        <f t="shared" si="30"/>
        <v>1MM25</v>
      </c>
      <c r="W143" s="3">
        <f>INDEX(hPower[Max Lv Min],MATCH(Heroes!F143,hPower[id],0))</f>
        <v>25</v>
      </c>
      <c r="X143" s="1">
        <f>INDEX(Econ[Sell Base],MATCH(Heroes!$F143,Econ[id],0))</f>
        <v>300</v>
      </c>
      <c r="Y143" s="1">
        <f>INDEX(Econ[Sell Growth],MATCH(Heroes!$F143,Econ[id],0))</f>
        <v>300</v>
      </c>
      <c r="Z143" s="1">
        <f>INDEX(Econ[Feed XP Base],MATCH(Heroes!$F143,Econ[id],0))</f>
        <v>300</v>
      </c>
      <c r="AA143" s="1">
        <f>INDEX(Econ[Feed XP Grow],MATCH(Heroes!$F143,Econ[id],0))</f>
        <v>300</v>
      </c>
      <c r="AB143" s="1">
        <f t="shared" si="31"/>
        <v>450</v>
      </c>
      <c r="AC143" s="1">
        <f t="shared" si="32"/>
        <v>450</v>
      </c>
      <c r="AD143" s="92" t="str">
        <f t="shared" si="33"/>
        <v>35-max-evo</v>
      </c>
      <c r="AE143" s="1" t="s">
        <v>69</v>
      </c>
      <c r="AF143" s="1" t="s">
        <v>1826</v>
      </c>
      <c r="AG143" s="1" t="s">
        <v>7</v>
      </c>
      <c r="AH143" s="1" t="s">
        <v>74</v>
      </c>
      <c r="AK143" s="1" t="s">
        <v>431</v>
      </c>
      <c r="AL143" s="92"/>
      <c r="AM143" s="209">
        <v>0.20410266192976567</v>
      </c>
      <c r="AO143" s="3" t="s">
        <v>111</v>
      </c>
      <c r="AQ143" s="92" t="s">
        <v>959</v>
      </c>
      <c r="AR143" s="92" t="s">
        <v>838</v>
      </c>
      <c r="AU143" s="218"/>
      <c r="AV143" s="118"/>
      <c r="BA143" s="218"/>
      <c r="BB143" s="118"/>
      <c r="BE143"/>
      <c r="BF143" s="12"/>
      <c r="BG143"/>
    </row>
    <row r="144" spans="1:59" ht="16">
      <c r="A144" s="5" t="s">
        <v>466</v>
      </c>
      <c r="B144" s="3" t="s">
        <v>1132</v>
      </c>
      <c r="C144" s="5" t="s">
        <v>159</v>
      </c>
      <c r="D144" s="5" t="s">
        <v>187</v>
      </c>
      <c r="E144" s="5">
        <v>142</v>
      </c>
      <c r="F144" s="1">
        <f t="shared" si="34"/>
        <v>2</v>
      </c>
      <c r="G144" s="1">
        <f>INDEX(Family[BaseRarity],MATCH(Heroes!$C144,Family[Family],0))</f>
        <v>2</v>
      </c>
      <c r="H144" s="1">
        <f>INDEX(Family[MaxRarity],MATCH(Heroes!$C144,Family[Family],0))</f>
        <v>3</v>
      </c>
      <c r="I144" s="12">
        <v>1</v>
      </c>
      <c r="J144" s="12" t="s">
        <v>24</v>
      </c>
      <c r="K144" s="1" t="str">
        <f>CONCATENATE(L144,",",VLOOKUP($AO144,'Hero Types'!$B$10:$D$16,2,FALSE))</f>
        <v>2,10</v>
      </c>
      <c r="L144" s="126">
        <v>2</v>
      </c>
      <c r="M144" s="1" t="str">
        <f t="shared" si="29"/>
        <v>Act_r1_Dark_Slice, Ldr_r1_Dark_Blade_Moon Mother's Thanks</v>
      </c>
      <c r="N144" s="29">
        <f>ROUND(INDEX(hPower[Base Pow Min],MATCH($F144,hPower[id],0))*INDEX(hType[Atk],MATCH($L144,hType[Id],0))+9*AM144,0)</f>
        <v>64</v>
      </c>
      <c r="O144" s="28">
        <f>INDEX(hPower[Pow Grow per Lv],MATCH($F144,hPower[id],0))*INDEX(hType[Atk],MATCH($L144,hType[Id],0))</f>
        <v>7</v>
      </c>
      <c r="P144" s="29">
        <f>ROUND(INDEX(hPower[Base Pow Min],MATCH($F144,hPower[id],0))*INDEX(hType[Hp],MATCH($L144,hType[Id],0))+15*AM144,0)</f>
        <v>106</v>
      </c>
      <c r="Q144" s="28">
        <f>INDEX(hPower[Pow Grow per Lv],MATCH($F144,hPower[id],0))*INDEX(hType[Hp],MATCH($L144,hType[Id],0))</f>
        <v>11.666666666666666</v>
      </c>
      <c r="R144" s="29">
        <f>ROUND(INDEX(hPower[Base Pow Min],MATCH($F144,hPower[id],0))*INDEX(hType[Rec],MATCH($L144,hType[Id],0))+3*AM144,0)</f>
        <v>21</v>
      </c>
      <c r="S144" s="28">
        <f>INDEX(hPower[Pow Grow per Lv],MATCH($F144,hPower[id],0))*INDEX(hType[Rec],MATCH($L144,hType[Id],0))</f>
        <v>2.333333333333333</v>
      </c>
      <c r="T144" s="1">
        <f>INDEX(hPower[Team Cost],MATCH($F144,hPower[id],0))</f>
        <v>4</v>
      </c>
      <c r="U144" s="1">
        <v>0</v>
      </c>
      <c r="V144" s="1" t="str">
        <f t="shared" si="30"/>
        <v>1MM15</v>
      </c>
      <c r="W144" s="3">
        <f>INDEX(hPower[Max Lv Min],MATCH(Heroes!F144,hPower[id],0))</f>
        <v>15</v>
      </c>
      <c r="X144" s="1">
        <f>INDEX(Econ[Sell Base],MATCH(Heroes!$F144,Econ[id],0))</f>
        <v>200</v>
      </c>
      <c r="Y144" s="1">
        <f>INDEX(Econ[Sell Growth],MATCH(Heroes!$F144,Econ[id],0))</f>
        <v>200</v>
      </c>
      <c r="Z144" s="1">
        <f>INDEX(Econ[Feed XP Base],MATCH(Heroes!$F144,Econ[id],0))</f>
        <v>200</v>
      </c>
      <c r="AA144" s="1">
        <f>INDEX(Econ[Feed XP Grow],MATCH(Heroes!$F144,Econ[id],0))</f>
        <v>200</v>
      </c>
      <c r="AB144" s="1">
        <f t="shared" si="31"/>
        <v>300</v>
      </c>
      <c r="AC144" s="1">
        <f t="shared" si="32"/>
        <v>300</v>
      </c>
      <c r="AD144" s="92" t="str">
        <f t="shared" si="33"/>
        <v>25-max-evo</v>
      </c>
      <c r="AE144" s="1" t="s">
        <v>69</v>
      </c>
      <c r="AF144" s="1" t="s">
        <v>1827</v>
      </c>
      <c r="AG144" s="1" t="s">
        <v>7</v>
      </c>
      <c r="AH144" s="1" t="s">
        <v>74</v>
      </c>
      <c r="AK144" s="1" t="s">
        <v>431</v>
      </c>
      <c r="AL144" s="92"/>
      <c r="AM144" s="209">
        <v>0.41390927986507531</v>
      </c>
      <c r="AO144" s="3" t="s">
        <v>93</v>
      </c>
      <c r="AQ144" s="92" t="s">
        <v>959</v>
      </c>
      <c r="AR144" s="92" t="s">
        <v>838</v>
      </c>
      <c r="AU144" s="218"/>
      <c r="AV144" s="118"/>
      <c r="BA144" s="218"/>
      <c r="BB144" s="118"/>
      <c r="BE144"/>
      <c r="BF144" s="12"/>
      <c r="BG144"/>
    </row>
    <row r="145" spans="1:59" ht="16">
      <c r="A145" s="5" t="s">
        <v>468</v>
      </c>
      <c r="B145" s="3" t="s">
        <v>1133</v>
      </c>
      <c r="C145" s="5" t="s">
        <v>159</v>
      </c>
      <c r="D145" s="5" t="s">
        <v>187</v>
      </c>
      <c r="E145" s="5">
        <v>143</v>
      </c>
      <c r="F145" s="1">
        <f t="shared" si="34"/>
        <v>3</v>
      </c>
      <c r="G145" s="1">
        <f>INDEX(Family[BaseRarity],MATCH(Heroes!$C145,Family[Family],0))</f>
        <v>2</v>
      </c>
      <c r="H145" s="1">
        <f>INDEX(Family[MaxRarity],MATCH(Heroes!$C145,Family[Family],0))</f>
        <v>3</v>
      </c>
      <c r="I145" s="12">
        <v>2</v>
      </c>
      <c r="J145" s="12" t="s">
        <v>24</v>
      </c>
      <c r="K145" s="1" t="str">
        <f>CONCATENATE(L145,",",VLOOKUP($AO145,'Hero Types'!$B$10:$D$16,2,FALSE))</f>
        <v>2,10</v>
      </c>
      <c r="L145" s="126">
        <v>2</v>
      </c>
      <c r="M145" s="1" t="str">
        <f t="shared" si="29"/>
        <v>Act_r1_Dark_Slice, Ldr_r1_Dark_Blade_Moon Mother's Thanks</v>
      </c>
      <c r="N145" s="29">
        <f>ROUND(INDEX(hPower[Base Pow Min],MATCH($F145,hPower[id],0))*INDEX(hType[Atk],MATCH($L145,hType[Id],0))+9*AM145,0)</f>
        <v>104</v>
      </c>
      <c r="O145" s="28">
        <f>INDEX(hPower[Pow Grow per Lv],MATCH($F145,hPower[id],0))*INDEX(hType[Atk],MATCH($L145,hType[Id],0))</f>
        <v>7</v>
      </c>
      <c r="P145" s="29">
        <f>ROUND(INDEX(hPower[Base Pow Min],MATCH($F145,hPower[id],0))*INDEX(hType[Hp],MATCH($L145,hType[Id],0))+15*AM145,0)</f>
        <v>173</v>
      </c>
      <c r="Q145" s="28">
        <f>INDEX(hPower[Pow Grow per Lv],MATCH($F145,hPower[id],0))*INDEX(hType[Hp],MATCH($L145,hType[Id],0))</f>
        <v>11.666666666666666</v>
      </c>
      <c r="R145" s="29">
        <f>ROUND(INDEX(hPower[Base Pow Min],MATCH($F145,hPower[id],0))*INDEX(hType[Rec],MATCH($L145,hType[Id],0))+3*AM145,0)</f>
        <v>35</v>
      </c>
      <c r="S145" s="28">
        <f>INDEX(hPower[Pow Grow per Lv],MATCH($F145,hPower[id],0))*INDEX(hType[Rec],MATCH($L145,hType[Id],0))</f>
        <v>2.333333333333333</v>
      </c>
      <c r="T145" s="1">
        <f>INDEX(hPower[Team Cost],MATCH($F145,hPower[id],0))</f>
        <v>6</v>
      </c>
      <c r="U145" s="1">
        <v>0</v>
      </c>
      <c r="V145" s="1" t="str">
        <f t="shared" si="30"/>
        <v>1MM25</v>
      </c>
      <c r="W145" s="3">
        <f>INDEX(hPower[Max Lv Min],MATCH(Heroes!F145,hPower[id],0))</f>
        <v>25</v>
      </c>
      <c r="X145" s="1">
        <f>INDEX(Econ[Sell Base],MATCH(Heroes!$F145,Econ[id],0))</f>
        <v>300</v>
      </c>
      <c r="Y145" s="1">
        <f>INDEX(Econ[Sell Growth],MATCH(Heroes!$F145,Econ[id],0))</f>
        <v>300</v>
      </c>
      <c r="Z145" s="1">
        <f>INDEX(Econ[Feed XP Base],MATCH(Heroes!$F145,Econ[id],0))</f>
        <v>300</v>
      </c>
      <c r="AA145" s="1">
        <f>INDEX(Econ[Feed XP Grow],MATCH(Heroes!$F145,Econ[id],0))</f>
        <v>300</v>
      </c>
      <c r="AB145" s="1">
        <f t="shared" si="31"/>
        <v>450</v>
      </c>
      <c r="AC145" s="1">
        <f t="shared" si="32"/>
        <v>450</v>
      </c>
      <c r="AD145" s="92" t="str">
        <f t="shared" si="33"/>
        <v>35-max-evo</v>
      </c>
      <c r="AE145" s="1" t="s">
        <v>69</v>
      </c>
      <c r="AF145" s="1" t="s">
        <v>1828</v>
      </c>
      <c r="AG145" s="1" t="s">
        <v>7</v>
      </c>
      <c r="AH145" s="1" t="s">
        <v>74</v>
      </c>
      <c r="AK145" s="1" t="s">
        <v>431</v>
      </c>
      <c r="AL145" s="92"/>
      <c r="AM145" s="209">
        <v>0.42309935182673952</v>
      </c>
      <c r="AO145" s="3" t="s">
        <v>93</v>
      </c>
      <c r="AQ145" s="92" t="s">
        <v>959</v>
      </c>
      <c r="AR145" s="92" t="s">
        <v>838</v>
      </c>
      <c r="BA145" s="218"/>
      <c r="BB145" s="118"/>
      <c r="BE145"/>
      <c r="BF145" s="12"/>
      <c r="BG145"/>
    </row>
    <row r="146" spans="1:59" ht="16">
      <c r="A146" s="5" t="s">
        <v>652</v>
      </c>
      <c r="B146" s="3" t="s">
        <v>1134</v>
      </c>
      <c r="C146" s="5" t="s">
        <v>165</v>
      </c>
      <c r="D146" s="5" t="s">
        <v>90</v>
      </c>
      <c r="E146" s="5">
        <v>144</v>
      </c>
      <c r="F146" s="1">
        <f t="shared" si="34"/>
        <v>2</v>
      </c>
      <c r="G146" s="1">
        <f>INDEX(Family[BaseRarity],MATCH(Heroes!$C146,Family[Family],0))</f>
        <v>2</v>
      </c>
      <c r="H146" s="1">
        <f>INDEX(Family[MaxRarity],MATCH(Heroes!$C146,Family[Family],0))</f>
        <v>3</v>
      </c>
      <c r="I146" s="12">
        <v>1</v>
      </c>
      <c r="J146" s="12" t="s">
        <v>25</v>
      </c>
      <c r="K146" s="1" t="str">
        <f>CONCATENATE(L146,",",VLOOKUP($AO146,'Hero Types'!$B$10:$D$16,2,FALSE))</f>
        <v>7,14</v>
      </c>
      <c r="L146" s="126">
        <v>7</v>
      </c>
      <c r="M146" s="1" t="str">
        <f t="shared" si="29"/>
        <v>Act_r2_Light_Static Shock, Ldr_r2_Light_Specter_Derendel's Favor</v>
      </c>
      <c r="N146" s="29">
        <f>ROUND(INDEX(hPower[Base Pow Min],MATCH($F146,hPower[id],0))*INDEX(hType[Atk],MATCH($L146,hType[Id],0))+9*AM146,0)</f>
        <v>44</v>
      </c>
      <c r="O146" s="28">
        <f>INDEX(hPower[Pow Grow per Lv],MATCH($F146,hPower[id],0))*INDEX(hType[Atk],MATCH($L146,hType[Id],0))</f>
        <v>4.6666666666666661</v>
      </c>
      <c r="P146" s="29">
        <f>ROUND(INDEX(hPower[Base Pow Min],MATCH($F146,hPower[id],0))*INDEX(hType[Hp],MATCH($L146,hType[Id],0))+15*AM146,0)</f>
        <v>173</v>
      </c>
      <c r="Q146" s="28">
        <f>INDEX(hPower[Pow Grow per Lv],MATCH($F146,hPower[id],0))*INDEX(hType[Hp],MATCH($L146,hType[Id],0))</f>
        <v>19.444444444444443</v>
      </c>
      <c r="R146" s="29">
        <f>ROUND(INDEX(hPower[Base Pow Min],MATCH($F146,hPower[id],0))*INDEX(hType[Rec],MATCH($L146,hType[Id],0))+3*AM146,0)</f>
        <v>15</v>
      </c>
      <c r="S146" s="28">
        <f>INDEX(hPower[Pow Grow per Lv],MATCH($F146,hPower[id],0))*INDEX(hType[Rec],MATCH($L146,hType[Id],0))</f>
        <v>1.5555555555555554</v>
      </c>
      <c r="T146" s="1">
        <f>INDEX(hPower[Team Cost],MATCH($F146,hPower[id],0))</f>
        <v>4</v>
      </c>
      <c r="U146" s="1">
        <v>0</v>
      </c>
      <c r="V146" s="1" t="str">
        <f t="shared" si="30"/>
        <v>1MM15</v>
      </c>
      <c r="W146" s="3">
        <f>INDEX(hPower[Max Lv Min],MATCH(Heroes!F146,hPower[id],0))</f>
        <v>15</v>
      </c>
      <c r="X146" s="1">
        <f>INDEX(Econ[Sell Base],MATCH(Heroes!$F146,Econ[id],0))</f>
        <v>200</v>
      </c>
      <c r="Y146" s="1">
        <f>INDEX(Econ[Sell Growth],MATCH(Heroes!$F146,Econ[id],0))</f>
        <v>200</v>
      </c>
      <c r="Z146" s="1">
        <f>INDEX(Econ[Feed XP Base],MATCH(Heroes!$F146,Econ[id],0))</f>
        <v>200</v>
      </c>
      <c r="AA146" s="1">
        <f>INDEX(Econ[Feed XP Grow],MATCH(Heroes!$F146,Econ[id],0))</f>
        <v>200</v>
      </c>
      <c r="AB146" s="1">
        <f t="shared" si="31"/>
        <v>300</v>
      </c>
      <c r="AC146" s="1">
        <f t="shared" si="32"/>
        <v>300</v>
      </c>
      <c r="AD146" s="92" t="str">
        <f t="shared" si="33"/>
        <v>25-max-evo</v>
      </c>
      <c r="AE146" s="1" t="s">
        <v>69</v>
      </c>
      <c r="AF146" s="1" t="s">
        <v>1829</v>
      </c>
      <c r="AG146" s="1" t="s">
        <v>7</v>
      </c>
      <c r="AH146" s="1" t="s">
        <v>74</v>
      </c>
      <c r="AK146" s="1" t="s">
        <v>431</v>
      </c>
      <c r="AL146" s="92"/>
      <c r="AM146" s="209">
        <v>0.41297471047232215</v>
      </c>
      <c r="AO146" s="3" t="s">
        <v>820</v>
      </c>
      <c r="AQ146" s="219" t="s">
        <v>1951</v>
      </c>
      <c r="AR146" s="219" t="s">
        <v>1968</v>
      </c>
      <c r="BA146" s="218"/>
      <c r="BB146" s="118"/>
      <c r="BE146"/>
      <c r="BF146" s="12"/>
      <c r="BG146"/>
    </row>
    <row r="147" spans="1:59" ht="16">
      <c r="A147" s="5" t="s">
        <v>653</v>
      </c>
      <c r="B147" s="3" t="s">
        <v>1135</v>
      </c>
      <c r="C147" s="5" t="s">
        <v>165</v>
      </c>
      <c r="D147" s="5" t="s">
        <v>90</v>
      </c>
      <c r="E147" s="5">
        <v>145</v>
      </c>
      <c r="F147" s="1">
        <f t="shared" si="34"/>
        <v>3</v>
      </c>
      <c r="G147" s="1">
        <f>INDEX(Family[BaseRarity],MATCH(Heroes!$C147,Family[Family],0))</f>
        <v>2</v>
      </c>
      <c r="H147" s="1">
        <f>INDEX(Family[MaxRarity],MATCH(Heroes!$C147,Family[Family],0))</f>
        <v>3</v>
      </c>
      <c r="I147" s="12">
        <v>2</v>
      </c>
      <c r="J147" s="12" t="s">
        <v>25</v>
      </c>
      <c r="K147" s="1" t="str">
        <f>CONCATENATE(L147,",",VLOOKUP($AO147,'Hero Types'!$B$10:$D$16,2,FALSE))</f>
        <v>7,14</v>
      </c>
      <c r="L147" s="126">
        <v>7</v>
      </c>
      <c r="M147" s="1" t="str">
        <f t="shared" si="29"/>
        <v>Act_r3_Light_Lightening Shock, Ldr_r3_Light_Specter_Derendel's Grace</v>
      </c>
      <c r="N147" s="29">
        <f>ROUND(INDEX(hPower[Base Pow Min],MATCH($F147,hPower[id],0))*INDEX(hType[Atk],MATCH($L147,hType[Id],0))+9*AM147,0)</f>
        <v>67</v>
      </c>
      <c r="O147" s="28">
        <f>INDEX(hPower[Pow Grow per Lv],MATCH($F147,hPower[id],0))*INDEX(hType[Atk],MATCH($L147,hType[Id],0))</f>
        <v>4.6666666666666661</v>
      </c>
      <c r="P147" s="29">
        <f>ROUND(INDEX(hPower[Base Pow Min],MATCH($F147,hPower[id],0))*INDEX(hType[Hp],MATCH($L147,hType[Id],0))+15*AM147,0)</f>
        <v>279</v>
      </c>
      <c r="Q147" s="28">
        <f>INDEX(hPower[Pow Grow per Lv],MATCH($F147,hPower[id],0))*INDEX(hType[Hp],MATCH($L147,hType[Id],0))</f>
        <v>19.444444444444443</v>
      </c>
      <c r="R147" s="29">
        <f>ROUND(INDEX(hPower[Base Pow Min],MATCH($F147,hPower[id],0))*INDEX(hType[Rec],MATCH($L147,hType[Id],0))+3*AM147,0)</f>
        <v>22</v>
      </c>
      <c r="S147" s="28">
        <f>INDEX(hPower[Pow Grow per Lv],MATCH($F147,hPower[id],0))*INDEX(hType[Rec],MATCH($L147,hType[Id],0))</f>
        <v>1.5555555555555554</v>
      </c>
      <c r="T147" s="1">
        <f>INDEX(hPower[Team Cost],MATCH($F147,hPower[id],0))</f>
        <v>6</v>
      </c>
      <c r="U147" s="1">
        <v>0</v>
      </c>
      <c r="V147" s="1" t="str">
        <f t="shared" si="30"/>
        <v>1MM25</v>
      </c>
      <c r="W147" s="3">
        <f>INDEX(hPower[Max Lv Min],MATCH(Heroes!F147,hPower[id],0))</f>
        <v>25</v>
      </c>
      <c r="X147" s="1">
        <f>INDEX(Econ[Sell Base],MATCH(Heroes!$F147,Econ[id],0))</f>
        <v>300</v>
      </c>
      <c r="Y147" s="1">
        <f>INDEX(Econ[Sell Growth],MATCH(Heroes!$F147,Econ[id],0))</f>
        <v>300</v>
      </c>
      <c r="Z147" s="1">
        <f>INDEX(Econ[Feed XP Base],MATCH(Heroes!$F147,Econ[id],0))</f>
        <v>300</v>
      </c>
      <c r="AA147" s="1">
        <f>INDEX(Econ[Feed XP Grow],MATCH(Heroes!$F147,Econ[id],0))</f>
        <v>300</v>
      </c>
      <c r="AB147" s="1">
        <f t="shared" si="31"/>
        <v>450</v>
      </c>
      <c r="AC147" s="1">
        <f t="shared" si="32"/>
        <v>450</v>
      </c>
      <c r="AD147" s="92" t="str">
        <f t="shared" si="33"/>
        <v>35-max-evo</v>
      </c>
      <c r="AE147" s="1" t="s">
        <v>69</v>
      </c>
      <c r="AF147" s="1" t="s">
        <v>1830</v>
      </c>
      <c r="AG147" s="1" t="s">
        <v>7</v>
      </c>
      <c r="AH147" s="1" t="s">
        <v>74</v>
      </c>
      <c r="AK147" s="1" t="s">
        <v>431</v>
      </c>
      <c r="AL147" s="92"/>
      <c r="AM147" s="209">
        <v>8.5634648928934909E-2</v>
      </c>
      <c r="AO147" s="3" t="s">
        <v>820</v>
      </c>
      <c r="AQ147" s="219" t="s">
        <v>1952</v>
      </c>
      <c r="AR147" s="219" t="s">
        <v>1969</v>
      </c>
      <c r="BE147"/>
      <c r="BF147" s="12"/>
      <c r="BG147"/>
    </row>
    <row r="148" spans="1:59" ht="16">
      <c r="A148" s="5" t="s">
        <v>590</v>
      </c>
      <c r="B148" s="3" t="s">
        <v>1136</v>
      </c>
      <c r="C148" s="5" t="s">
        <v>165</v>
      </c>
      <c r="D148" s="5" t="s">
        <v>90</v>
      </c>
      <c r="E148" s="5">
        <v>146</v>
      </c>
      <c r="F148" s="1">
        <f t="shared" si="34"/>
        <v>2</v>
      </c>
      <c r="G148" s="1">
        <f>INDEX(Family[BaseRarity],MATCH(Heroes!$C148,Family[Family],0))</f>
        <v>2</v>
      </c>
      <c r="H148" s="1">
        <f>INDEX(Family[MaxRarity],MATCH(Heroes!$C148,Family[Family],0))</f>
        <v>3</v>
      </c>
      <c r="I148" s="12">
        <v>1</v>
      </c>
      <c r="J148" s="12" t="s">
        <v>24</v>
      </c>
      <c r="K148" s="1" t="str">
        <f>CONCATENATE(L148,",",VLOOKUP($AO148,'Hero Types'!$B$10:$D$16,2,FALSE))</f>
        <v>7,14</v>
      </c>
      <c r="L148" s="126">
        <v>7</v>
      </c>
      <c r="M148" s="1" t="str">
        <f t="shared" si="29"/>
        <v>Act_r2_Water_Blood of the Damned, Ldr_r2_Water_Specter_Sherith's Favor</v>
      </c>
      <c r="N148" s="29">
        <f>ROUND(INDEX(hPower[Base Pow Min],MATCH($F148,hPower[id],0))*INDEX(hType[Atk],MATCH($L148,hType[Id],0))+9*AM148,0)</f>
        <v>44</v>
      </c>
      <c r="O148" s="28">
        <f>INDEX(hPower[Pow Grow per Lv],MATCH($F148,hPower[id],0))*INDEX(hType[Atk],MATCH($L148,hType[Id],0))</f>
        <v>4.6666666666666661</v>
      </c>
      <c r="P148" s="29">
        <f>ROUND(INDEX(hPower[Base Pow Min],MATCH($F148,hPower[id],0))*INDEX(hType[Hp],MATCH($L148,hType[Id],0))+15*AM148,0)</f>
        <v>173</v>
      </c>
      <c r="Q148" s="28">
        <f>INDEX(hPower[Pow Grow per Lv],MATCH($F148,hPower[id],0))*INDEX(hType[Hp],MATCH($L148,hType[Id],0))</f>
        <v>19.444444444444443</v>
      </c>
      <c r="R148" s="29">
        <f>ROUND(INDEX(hPower[Base Pow Min],MATCH($F148,hPower[id],0))*INDEX(hType[Rec],MATCH($L148,hType[Id],0))+3*AM148,0)</f>
        <v>15</v>
      </c>
      <c r="S148" s="28">
        <f>INDEX(hPower[Pow Grow per Lv],MATCH($F148,hPower[id],0))*INDEX(hType[Rec],MATCH($L148,hType[Id],0))</f>
        <v>1.5555555555555554</v>
      </c>
      <c r="T148" s="1">
        <f>INDEX(hPower[Team Cost],MATCH($F148,hPower[id],0))</f>
        <v>4</v>
      </c>
      <c r="U148" s="1">
        <v>0</v>
      </c>
      <c r="V148" s="1" t="str">
        <f t="shared" si="30"/>
        <v>1MM15</v>
      </c>
      <c r="W148" s="3">
        <f>INDEX(hPower[Max Lv Min],MATCH(Heroes!F148,hPower[id],0))</f>
        <v>15</v>
      </c>
      <c r="X148" s="1">
        <f>INDEX(Econ[Sell Base],MATCH(Heroes!$F148,Econ[id],0))</f>
        <v>200</v>
      </c>
      <c r="Y148" s="1">
        <f>INDEX(Econ[Sell Growth],MATCH(Heroes!$F148,Econ[id],0))</f>
        <v>200</v>
      </c>
      <c r="Z148" s="1">
        <f>INDEX(Econ[Feed XP Base],MATCH(Heroes!$F148,Econ[id],0))</f>
        <v>200</v>
      </c>
      <c r="AA148" s="1">
        <f>INDEX(Econ[Feed XP Grow],MATCH(Heroes!$F148,Econ[id],0))</f>
        <v>200</v>
      </c>
      <c r="AB148" s="1">
        <f t="shared" si="31"/>
        <v>300</v>
      </c>
      <c r="AC148" s="1">
        <f t="shared" si="32"/>
        <v>300</v>
      </c>
      <c r="AD148" s="92" t="str">
        <f t="shared" si="33"/>
        <v>25-max-evo</v>
      </c>
      <c r="AE148" s="1" t="s">
        <v>69</v>
      </c>
      <c r="AF148" s="1" t="s">
        <v>1831</v>
      </c>
      <c r="AG148" s="1" t="s">
        <v>7</v>
      </c>
      <c r="AH148" s="1" t="s">
        <v>74</v>
      </c>
      <c r="AK148" s="1" t="s">
        <v>431</v>
      </c>
      <c r="AL148" s="92"/>
      <c r="AM148" s="209">
        <v>0.42116383167318061</v>
      </c>
      <c r="AO148" s="3" t="s">
        <v>820</v>
      </c>
      <c r="AQ148" s="219" t="s">
        <v>1953</v>
      </c>
      <c r="AR148" s="219" t="s">
        <v>1970</v>
      </c>
      <c r="BE148"/>
      <c r="BF148" s="12"/>
      <c r="BG148"/>
    </row>
    <row r="149" spans="1:59" ht="16">
      <c r="A149" s="5" t="s">
        <v>591</v>
      </c>
      <c r="B149" s="3" t="s">
        <v>1137</v>
      </c>
      <c r="C149" s="5" t="s">
        <v>165</v>
      </c>
      <c r="D149" s="5" t="s">
        <v>90</v>
      </c>
      <c r="E149" s="5">
        <v>147</v>
      </c>
      <c r="F149" s="1">
        <f t="shared" si="34"/>
        <v>3</v>
      </c>
      <c r="G149" s="1">
        <f>INDEX(Family[BaseRarity],MATCH(Heroes!$C149,Family[Family],0))</f>
        <v>2</v>
      </c>
      <c r="H149" s="1">
        <f>INDEX(Family[MaxRarity],MATCH(Heroes!$C149,Family[Family],0))</f>
        <v>3</v>
      </c>
      <c r="I149" s="12">
        <v>2</v>
      </c>
      <c r="J149" s="12" t="s">
        <v>24</v>
      </c>
      <c r="K149" s="1" t="str">
        <f>CONCATENATE(L149,",",VLOOKUP($AO149,'Hero Types'!$B$10:$D$16,2,FALSE))</f>
        <v>7,14</v>
      </c>
      <c r="L149" s="126">
        <v>7</v>
      </c>
      <c r="M149" s="1" t="str">
        <f t="shared" si="29"/>
        <v>Act_r3_Water_Frenzy of the Damned, Ldr_r3_Water_Specter_Sherith's Grace</v>
      </c>
      <c r="N149" s="29">
        <f>ROUND(INDEX(hPower[Base Pow Min],MATCH($F149,hPower[id],0))*INDEX(hType[Atk],MATCH($L149,hType[Id],0))+9*AM149,0)</f>
        <v>69</v>
      </c>
      <c r="O149" s="28">
        <f>INDEX(hPower[Pow Grow per Lv],MATCH($F149,hPower[id],0))*INDEX(hType[Atk],MATCH($L149,hType[Id],0))</f>
        <v>4.6666666666666661</v>
      </c>
      <c r="P149" s="29">
        <f>ROUND(INDEX(hPower[Base Pow Min],MATCH($F149,hPower[id],0))*INDEX(hType[Hp],MATCH($L149,hType[Id],0))+15*AM149,0)</f>
        <v>282</v>
      </c>
      <c r="Q149" s="28">
        <f>INDEX(hPower[Pow Grow per Lv],MATCH($F149,hPower[id],0))*INDEX(hType[Hp],MATCH($L149,hType[Id],0))</f>
        <v>19.444444444444443</v>
      </c>
      <c r="R149" s="29">
        <f>ROUND(INDEX(hPower[Base Pow Min],MATCH($F149,hPower[id],0))*INDEX(hType[Rec],MATCH($L149,hType[Id],0))+3*AM149,0)</f>
        <v>23</v>
      </c>
      <c r="S149" s="28">
        <f>INDEX(hPower[Pow Grow per Lv],MATCH($F149,hPower[id],0))*INDEX(hType[Rec],MATCH($L149,hType[Id],0))</f>
        <v>1.5555555555555554</v>
      </c>
      <c r="T149" s="1">
        <f>INDEX(hPower[Team Cost],MATCH($F149,hPower[id],0))</f>
        <v>6</v>
      </c>
      <c r="U149" s="1">
        <v>0</v>
      </c>
      <c r="V149" s="1" t="str">
        <f t="shared" si="30"/>
        <v>1MM25</v>
      </c>
      <c r="W149" s="3">
        <f>INDEX(hPower[Max Lv Min],MATCH(Heroes!F149,hPower[id],0))</f>
        <v>25</v>
      </c>
      <c r="X149" s="1">
        <f>INDEX(Econ[Sell Base],MATCH(Heroes!$F149,Econ[id],0))</f>
        <v>300</v>
      </c>
      <c r="Y149" s="1">
        <f>INDEX(Econ[Sell Growth],MATCH(Heroes!$F149,Econ[id],0))</f>
        <v>300</v>
      </c>
      <c r="Z149" s="1">
        <f>INDEX(Econ[Feed XP Base],MATCH(Heroes!$F149,Econ[id],0))</f>
        <v>300</v>
      </c>
      <c r="AA149" s="1">
        <f>INDEX(Econ[Feed XP Grow],MATCH(Heroes!$F149,Econ[id],0))</f>
        <v>300</v>
      </c>
      <c r="AB149" s="1">
        <f t="shared" si="31"/>
        <v>450</v>
      </c>
      <c r="AC149" s="1">
        <f t="shared" si="32"/>
        <v>450</v>
      </c>
      <c r="AD149" s="92" t="str">
        <f t="shared" si="33"/>
        <v>35-max-evo</v>
      </c>
      <c r="AE149" s="1" t="s">
        <v>69</v>
      </c>
      <c r="AF149" s="1" t="s">
        <v>1832</v>
      </c>
      <c r="AG149" s="1" t="s">
        <v>7</v>
      </c>
      <c r="AH149" s="1" t="s">
        <v>74</v>
      </c>
      <c r="AK149" s="1" t="s">
        <v>431</v>
      </c>
      <c r="AL149" s="92"/>
      <c r="AM149" s="209">
        <v>0.29650490266099239</v>
      </c>
      <c r="AO149" s="3" t="s">
        <v>820</v>
      </c>
      <c r="AQ149" s="219" t="s">
        <v>1954</v>
      </c>
      <c r="AR149" s="219" t="s">
        <v>1971</v>
      </c>
      <c r="BE149"/>
      <c r="BF149" s="12"/>
      <c r="BG149"/>
    </row>
    <row r="150" spans="1:59" ht="16">
      <c r="A150" s="5" t="s">
        <v>682</v>
      </c>
      <c r="B150" s="3" t="s">
        <v>1138</v>
      </c>
      <c r="C150" s="5" t="s">
        <v>158</v>
      </c>
      <c r="D150" s="5" t="s">
        <v>227</v>
      </c>
      <c r="E150" s="5">
        <v>148</v>
      </c>
      <c r="F150" s="1">
        <f t="shared" si="34"/>
        <v>2</v>
      </c>
      <c r="G150" s="1">
        <f>INDEX(Family[BaseRarity],MATCH(Heroes!$C150,Family[Family],0))</f>
        <v>2</v>
      </c>
      <c r="H150" s="1">
        <f>INDEX(Family[MaxRarity],MATCH(Heroes!$C150,Family[Family],0))</f>
        <v>3</v>
      </c>
      <c r="I150" s="12">
        <v>1</v>
      </c>
      <c r="J150" s="12" t="s">
        <v>26</v>
      </c>
      <c r="K150" s="1" t="str">
        <f>CONCATENATE(L150,",",VLOOKUP($AO150,'Hero Types'!$B$10:$D$16,2,FALSE))</f>
        <v>4,10</v>
      </c>
      <c r="L150" s="126">
        <v>4</v>
      </c>
      <c r="M150" s="1" t="str">
        <f t="shared" si="29"/>
        <v>Act_r1_Dark_Slice, Ldr_r1_Dark_Blade_Moon Mother's Thanks</v>
      </c>
      <c r="N150" s="29">
        <f>ROUND(INDEX(hPower[Base Pow Min],MATCH($F150,hPower[id],0))*INDEX(hType[Atk],MATCH($L150,hType[Id],0))+9*AM150,0)</f>
        <v>105</v>
      </c>
      <c r="O150" s="28">
        <f>INDEX(hPower[Pow Grow per Lv],MATCH($F150,hPower[id],0))*INDEX(hType[Atk],MATCH($L150,hType[Id],0))</f>
        <v>11.666666666666668</v>
      </c>
      <c r="P150" s="29">
        <f>ROUND(INDEX(hPower[Base Pow Min],MATCH($F150,hPower[id],0))*INDEX(hType[Hp],MATCH($L150,hType[Id],0))+15*AM150,0)</f>
        <v>76</v>
      </c>
      <c r="Q150" s="28">
        <f>INDEX(hPower[Pow Grow per Lv],MATCH($F150,hPower[id],0))*INDEX(hType[Hp],MATCH($L150,hType[Id],0))</f>
        <v>7.7777777777777786</v>
      </c>
      <c r="R150" s="29">
        <f>ROUND(INDEX(hPower[Base Pow Min],MATCH($F150,hPower[id],0))*INDEX(hType[Rec],MATCH($L150,hType[Id],0))+3*AM150,0)</f>
        <v>15</v>
      </c>
      <c r="S150" s="28">
        <f>INDEX(hPower[Pow Grow per Lv],MATCH($F150,hPower[id],0))*INDEX(hType[Rec],MATCH($L150,hType[Id],0))</f>
        <v>1.5555555555555554</v>
      </c>
      <c r="T150" s="1">
        <f>INDEX(hPower[Team Cost],MATCH($F150,hPower[id],0))</f>
        <v>4</v>
      </c>
      <c r="U150" s="1">
        <v>0</v>
      </c>
      <c r="V150" s="1" t="str">
        <f t="shared" si="30"/>
        <v>1MM15</v>
      </c>
      <c r="W150" s="3">
        <f>INDEX(hPower[Max Lv Min],MATCH(Heroes!F150,hPower[id],0))</f>
        <v>15</v>
      </c>
      <c r="X150" s="1">
        <f>INDEX(Econ[Sell Base],MATCH(Heroes!$F150,Econ[id],0))</f>
        <v>200</v>
      </c>
      <c r="Y150" s="1">
        <f>INDEX(Econ[Sell Growth],MATCH(Heroes!$F150,Econ[id],0))</f>
        <v>200</v>
      </c>
      <c r="Z150" s="1">
        <f>INDEX(Econ[Feed XP Base],MATCH(Heroes!$F150,Econ[id],0))</f>
        <v>200</v>
      </c>
      <c r="AA150" s="1">
        <f>INDEX(Econ[Feed XP Grow],MATCH(Heroes!$F150,Econ[id],0))</f>
        <v>200</v>
      </c>
      <c r="AB150" s="1">
        <f t="shared" si="31"/>
        <v>300</v>
      </c>
      <c r="AC150" s="1">
        <f t="shared" si="32"/>
        <v>300</v>
      </c>
      <c r="AD150" s="92" t="str">
        <f t="shared" si="33"/>
        <v>25-max-evo</v>
      </c>
      <c r="AE150" s="1" t="s">
        <v>69</v>
      </c>
      <c r="AF150" s="1" t="s">
        <v>1833</v>
      </c>
      <c r="AG150" s="1" t="s">
        <v>7</v>
      </c>
      <c r="AH150" s="1" t="s">
        <v>74</v>
      </c>
      <c r="AK150" s="1" t="s">
        <v>431</v>
      </c>
      <c r="AL150" s="92"/>
      <c r="AM150" s="209">
        <v>0.59144219082964966</v>
      </c>
      <c r="AO150" s="3" t="s">
        <v>93</v>
      </c>
      <c r="AQ150" s="92" t="s">
        <v>959</v>
      </c>
      <c r="AR150" s="92" t="s">
        <v>838</v>
      </c>
      <c r="BE150"/>
      <c r="BF150" s="12"/>
      <c r="BG150"/>
    </row>
    <row r="151" spans="1:59" ht="16">
      <c r="A151" s="5" t="s">
        <v>683</v>
      </c>
      <c r="B151" s="3" t="s">
        <v>1139</v>
      </c>
      <c r="C151" s="5" t="s">
        <v>158</v>
      </c>
      <c r="D151" s="5" t="s">
        <v>227</v>
      </c>
      <c r="E151" s="5">
        <v>149</v>
      </c>
      <c r="F151" s="1">
        <f t="shared" si="34"/>
        <v>3</v>
      </c>
      <c r="G151" s="1">
        <f>INDEX(Family[BaseRarity],MATCH(Heroes!$C151,Family[Family],0))</f>
        <v>2</v>
      </c>
      <c r="H151" s="1">
        <f>INDEX(Family[MaxRarity],MATCH(Heroes!$C151,Family[Family],0))</f>
        <v>3</v>
      </c>
      <c r="I151" s="12">
        <v>2</v>
      </c>
      <c r="J151" s="12" t="s">
        <v>26</v>
      </c>
      <c r="K151" s="1" t="str">
        <f>CONCATENATE(L151,",",VLOOKUP($AO151,'Hero Types'!$B$10:$D$16,2,FALSE))</f>
        <v>4,10</v>
      </c>
      <c r="L151" s="126">
        <v>4</v>
      </c>
      <c r="M151" s="1" t="str">
        <f t="shared" si="29"/>
        <v>Act_r1_Dark_Slice, Ldr_r1_Dark_Blade_Moon Mother's Thanks</v>
      </c>
      <c r="N151" s="29">
        <f>ROUND(INDEX(hPower[Base Pow Min],MATCH($F151,hPower[id],0))*INDEX(hType[Atk],MATCH($L151,hType[Id],0))+9*AM151,0)</f>
        <v>175</v>
      </c>
      <c r="O151" s="28">
        <f>INDEX(hPower[Pow Grow per Lv],MATCH($F151,hPower[id],0))*INDEX(hType[Atk],MATCH($L151,hType[Id],0))</f>
        <v>11.666666666666668</v>
      </c>
      <c r="P151" s="29">
        <f>ROUND(INDEX(hPower[Base Pow Min],MATCH($F151,hPower[id],0))*INDEX(hType[Hp],MATCH($L151,hType[Id],0))+15*AM151,0)</f>
        <v>124</v>
      </c>
      <c r="Q151" s="28">
        <f>INDEX(hPower[Pow Grow per Lv],MATCH($F151,hPower[id],0))*INDEX(hType[Hp],MATCH($L151,hType[Id],0))</f>
        <v>7.7777777777777786</v>
      </c>
      <c r="R151" s="29">
        <f>ROUND(INDEX(hPower[Base Pow Min],MATCH($F151,hPower[id],0))*INDEX(hType[Rec],MATCH($L151,hType[Id],0))+3*AM151,0)</f>
        <v>25</v>
      </c>
      <c r="S151" s="28">
        <f>INDEX(hPower[Pow Grow per Lv],MATCH($F151,hPower[id],0))*INDEX(hType[Rec],MATCH($L151,hType[Id],0))</f>
        <v>1.5555555555555554</v>
      </c>
      <c r="T151" s="1">
        <f>INDEX(hPower[Team Cost],MATCH($F151,hPower[id],0))</f>
        <v>6</v>
      </c>
      <c r="U151" s="1">
        <v>0</v>
      </c>
      <c r="V151" s="1" t="str">
        <f t="shared" si="30"/>
        <v>1MM25</v>
      </c>
      <c r="W151" s="3">
        <f>INDEX(hPower[Max Lv Min],MATCH(Heroes!F151,hPower[id],0))</f>
        <v>25</v>
      </c>
      <c r="X151" s="1">
        <f>INDEX(Econ[Sell Base],MATCH(Heroes!$F151,Econ[id],0))</f>
        <v>300</v>
      </c>
      <c r="Y151" s="1">
        <f>INDEX(Econ[Sell Growth],MATCH(Heroes!$F151,Econ[id],0))</f>
        <v>300</v>
      </c>
      <c r="Z151" s="1">
        <f>INDEX(Econ[Feed XP Base],MATCH(Heroes!$F151,Econ[id],0))</f>
        <v>300</v>
      </c>
      <c r="AA151" s="1">
        <f>INDEX(Econ[Feed XP Grow],MATCH(Heroes!$F151,Econ[id],0))</f>
        <v>300</v>
      </c>
      <c r="AB151" s="1">
        <f t="shared" si="31"/>
        <v>450</v>
      </c>
      <c r="AC151" s="1">
        <f t="shared" si="32"/>
        <v>450</v>
      </c>
      <c r="AD151" s="92" t="str">
        <f t="shared" si="33"/>
        <v>35-max-evo</v>
      </c>
      <c r="AE151" s="1" t="s">
        <v>69</v>
      </c>
      <c r="AF151" s="1" t="s">
        <v>1834</v>
      </c>
      <c r="AG151" s="1" t="s">
        <v>7</v>
      </c>
      <c r="AH151" s="1" t="s">
        <v>74</v>
      </c>
      <c r="AK151" s="1" t="s">
        <v>431</v>
      </c>
      <c r="AL151" s="92"/>
      <c r="AM151" s="209">
        <v>0.87848502490939262</v>
      </c>
      <c r="AO151" s="3" t="s">
        <v>93</v>
      </c>
      <c r="AQ151" s="92" t="s">
        <v>959</v>
      </c>
      <c r="AR151" s="92" t="s">
        <v>838</v>
      </c>
      <c r="BE151"/>
      <c r="BF151" s="12"/>
      <c r="BG151"/>
    </row>
    <row r="152" spans="1:59" ht="16">
      <c r="A152" s="123" t="s">
        <v>827</v>
      </c>
      <c r="B152" s="127" t="s">
        <v>1114</v>
      </c>
      <c r="C152" s="5" t="s">
        <v>158</v>
      </c>
      <c r="D152" s="123" t="s">
        <v>829</v>
      </c>
      <c r="E152" s="5">
        <v>150</v>
      </c>
      <c r="F152" s="1">
        <f t="shared" si="34"/>
        <v>2</v>
      </c>
      <c r="G152" s="1">
        <f>INDEX(Family[BaseRarity],MATCH(Heroes!$C152,Family[Family],0))</f>
        <v>2</v>
      </c>
      <c r="H152" s="1">
        <f>INDEX(Family[MaxRarity],MATCH(Heroes!$C152,Family[Family],0))</f>
        <v>3</v>
      </c>
      <c r="I152" s="12">
        <v>1</v>
      </c>
      <c r="J152" s="12" t="s">
        <v>23</v>
      </c>
      <c r="K152" s="1" t="str">
        <f>CONCATENATE(L152,",",VLOOKUP($AO152,'Hero Types'!$B$10:$D$16,2,FALSE))</f>
        <v>4,14</v>
      </c>
      <c r="L152" s="126">
        <v>4</v>
      </c>
      <c r="M152" s="1" t="str">
        <f t="shared" si="29"/>
        <v>Act_r1_Dark_Slice, Ldr_r1_Dark_Blade_Moon Mother's Thanks</v>
      </c>
      <c r="N152" s="29">
        <f>ROUND(INDEX(hPower[Base Pow Min],MATCH($F152,hPower[id],0))*INDEX(hType[Atk],MATCH($L152,hType[Id],0))+9*AM152,0)</f>
        <v>109</v>
      </c>
      <c r="O152" s="28">
        <f>INDEX(hPower[Pow Grow per Lv],MATCH($F152,hPower[id],0))*INDEX(hType[Atk],MATCH($L152,hType[Id],0))</f>
        <v>11.666666666666668</v>
      </c>
      <c r="P152" s="29">
        <f>ROUND(INDEX(hPower[Base Pow Min],MATCH($F152,hPower[id],0))*INDEX(hType[Hp],MATCH($L152,hType[Id],0))+15*AM152,0)</f>
        <v>81</v>
      </c>
      <c r="Q152" s="28">
        <f>INDEX(hPower[Pow Grow per Lv],MATCH($F152,hPower[id],0))*INDEX(hType[Hp],MATCH($L152,hType[Id],0))</f>
        <v>7.7777777777777786</v>
      </c>
      <c r="R152" s="29">
        <f>ROUND(INDEX(hPower[Base Pow Min],MATCH($F152,hPower[id],0))*INDEX(hType[Rec],MATCH($L152,hType[Id],0))+3*AM152,0)</f>
        <v>16</v>
      </c>
      <c r="S152" s="28">
        <f>INDEX(hPower[Pow Grow per Lv],MATCH($F152,hPower[id],0))*INDEX(hType[Rec],MATCH($L152,hType[Id],0))</f>
        <v>1.5555555555555554</v>
      </c>
      <c r="T152" s="1">
        <f>INDEX(hPower[Team Cost],MATCH($F152,hPower[id],0))</f>
        <v>4</v>
      </c>
      <c r="U152" s="1">
        <v>0</v>
      </c>
      <c r="V152" s="1" t="str">
        <f t="shared" si="30"/>
        <v>1MM15</v>
      </c>
      <c r="W152" s="3">
        <f>INDEX(hPower[Max Lv Min],MATCH(Heroes!F152,hPower[id],0))</f>
        <v>15</v>
      </c>
      <c r="X152" s="1">
        <f>INDEX(Econ[Sell Base],MATCH(Heroes!$F152,Econ[id],0))</f>
        <v>200</v>
      </c>
      <c r="Y152" s="1">
        <f>INDEX(Econ[Sell Growth],MATCH(Heroes!$F152,Econ[id],0))</f>
        <v>200</v>
      </c>
      <c r="Z152" s="1">
        <f>INDEX(Econ[Feed XP Base],MATCH(Heroes!$F152,Econ[id],0))</f>
        <v>200</v>
      </c>
      <c r="AA152" s="1">
        <f>INDEX(Econ[Feed XP Grow],MATCH(Heroes!$F152,Econ[id],0))</f>
        <v>200</v>
      </c>
      <c r="AB152" s="1">
        <f t="shared" si="31"/>
        <v>300</v>
      </c>
      <c r="AC152" s="1">
        <f t="shared" si="32"/>
        <v>300</v>
      </c>
      <c r="AD152" s="92" t="str">
        <f t="shared" si="33"/>
        <v>25-max-evo</v>
      </c>
      <c r="AE152" s="1" t="s">
        <v>69</v>
      </c>
      <c r="AF152" s="1" t="s">
        <v>1835</v>
      </c>
      <c r="AG152" s="1" t="s">
        <v>7</v>
      </c>
      <c r="AH152" s="1" t="s">
        <v>74</v>
      </c>
      <c r="AK152" s="1" t="s">
        <v>431</v>
      </c>
      <c r="AL152" s="92"/>
      <c r="AM152" s="209">
        <v>0.97903114393386192</v>
      </c>
      <c r="AO152" s="3" t="s">
        <v>820</v>
      </c>
      <c r="AQ152" s="92" t="s">
        <v>959</v>
      </c>
      <c r="AR152" s="92" t="s">
        <v>838</v>
      </c>
      <c r="BE152"/>
      <c r="BF152" s="12"/>
      <c r="BG152"/>
    </row>
    <row r="153" spans="1:59" ht="16">
      <c r="A153" s="123" t="s">
        <v>828</v>
      </c>
      <c r="B153" s="127" t="s">
        <v>1115</v>
      </c>
      <c r="C153" s="5" t="s">
        <v>158</v>
      </c>
      <c r="D153" s="123" t="s">
        <v>829</v>
      </c>
      <c r="E153" s="5">
        <v>151</v>
      </c>
      <c r="F153" s="1">
        <f t="shared" si="34"/>
        <v>3</v>
      </c>
      <c r="G153" s="1">
        <f>INDEX(Family[BaseRarity],MATCH(Heroes!$C153,Family[Family],0))</f>
        <v>2</v>
      </c>
      <c r="H153" s="1">
        <f>INDEX(Family[MaxRarity],MATCH(Heroes!$C153,Family[Family],0))</f>
        <v>3</v>
      </c>
      <c r="I153" s="12">
        <v>2</v>
      </c>
      <c r="J153" s="12" t="s">
        <v>23</v>
      </c>
      <c r="K153" s="1" t="str">
        <f>CONCATENATE(L153,",",VLOOKUP($AO153,'Hero Types'!$B$10:$D$16,2,FALSE))</f>
        <v>4,14</v>
      </c>
      <c r="L153" s="126">
        <v>4</v>
      </c>
      <c r="M153" s="1" t="str">
        <f t="shared" si="29"/>
        <v>Act_r1_Dark_Slice, Ldr_r1_Dark_Blade_Moon Mother's Thanks</v>
      </c>
      <c r="N153" s="29">
        <f>ROUND(INDEX(hPower[Base Pow Min],MATCH($F153,hPower[id],0))*INDEX(hType[Atk],MATCH($L153,hType[Id],0))+9*AM153,0)</f>
        <v>171</v>
      </c>
      <c r="O153" s="28">
        <f>INDEX(hPower[Pow Grow per Lv],MATCH($F153,hPower[id],0))*INDEX(hType[Atk],MATCH($L153,hType[Id],0))</f>
        <v>11.666666666666668</v>
      </c>
      <c r="P153" s="29">
        <f>ROUND(INDEX(hPower[Base Pow Min],MATCH($F153,hPower[id],0))*INDEX(hType[Hp],MATCH($L153,hType[Id],0))+15*AM153,0)</f>
        <v>118</v>
      </c>
      <c r="Q153" s="28">
        <f>INDEX(hPower[Pow Grow per Lv],MATCH($F153,hPower[id],0))*INDEX(hType[Hp],MATCH($L153,hType[Id],0))</f>
        <v>7.7777777777777786</v>
      </c>
      <c r="R153" s="29">
        <f>ROUND(INDEX(hPower[Base Pow Min],MATCH($F153,hPower[id],0))*INDEX(hType[Rec],MATCH($L153,hType[Id],0))+3*AM153,0)</f>
        <v>24</v>
      </c>
      <c r="S153" s="28">
        <f>INDEX(hPower[Pow Grow per Lv],MATCH($F153,hPower[id],0))*INDEX(hType[Rec],MATCH($L153,hType[Id],0))</f>
        <v>1.5555555555555554</v>
      </c>
      <c r="T153" s="1">
        <f>INDEX(hPower[Team Cost],MATCH($F153,hPower[id],0))</f>
        <v>6</v>
      </c>
      <c r="U153" s="1">
        <v>0</v>
      </c>
      <c r="V153" s="1" t="str">
        <f t="shared" si="30"/>
        <v>1MM25</v>
      </c>
      <c r="W153" s="3">
        <f>INDEX(hPower[Max Lv Min],MATCH(Heroes!F153,hPower[id],0))</f>
        <v>25</v>
      </c>
      <c r="X153" s="1">
        <f>INDEX(Econ[Sell Base],MATCH(Heroes!$F153,Econ[id],0))</f>
        <v>300</v>
      </c>
      <c r="Y153" s="1">
        <f>INDEX(Econ[Sell Growth],MATCH(Heroes!$F153,Econ[id],0))</f>
        <v>300</v>
      </c>
      <c r="Z153" s="1">
        <f>INDEX(Econ[Feed XP Base],MATCH(Heroes!$F153,Econ[id],0))</f>
        <v>300</v>
      </c>
      <c r="AA153" s="1">
        <f>INDEX(Econ[Feed XP Grow],MATCH(Heroes!$F153,Econ[id],0))</f>
        <v>300</v>
      </c>
      <c r="AB153" s="1">
        <f t="shared" si="31"/>
        <v>450</v>
      </c>
      <c r="AC153" s="1">
        <f t="shared" si="32"/>
        <v>450</v>
      </c>
      <c r="AD153" s="92" t="str">
        <f t="shared" si="33"/>
        <v>35-max-evo</v>
      </c>
      <c r="AE153" s="1" t="s">
        <v>69</v>
      </c>
      <c r="AF153" s="1" t="s">
        <v>1836</v>
      </c>
      <c r="AG153" s="1" t="s">
        <v>7</v>
      </c>
      <c r="AH153" s="1" t="s">
        <v>74</v>
      </c>
      <c r="AK153" s="1" t="s">
        <v>431</v>
      </c>
      <c r="AL153" s="92"/>
      <c r="AM153" s="209">
        <v>0.43611546857475203</v>
      </c>
      <c r="AO153" s="3" t="s">
        <v>820</v>
      </c>
      <c r="AQ153" s="92" t="s">
        <v>959</v>
      </c>
      <c r="AR153" s="92" t="s">
        <v>838</v>
      </c>
      <c r="BE153"/>
      <c r="BF153" s="12"/>
      <c r="BG153"/>
    </row>
    <row r="154" spans="1:59" ht="16">
      <c r="A154" s="5" t="s">
        <v>672</v>
      </c>
      <c r="B154" s="3" t="s">
        <v>1086</v>
      </c>
      <c r="C154" s="5" t="s">
        <v>150</v>
      </c>
      <c r="D154" s="5" t="s">
        <v>19</v>
      </c>
      <c r="E154" s="5">
        <v>152</v>
      </c>
      <c r="F154" s="1">
        <f t="shared" si="34"/>
        <v>3</v>
      </c>
      <c r="G154" s="1">
        <f>INDEX(Family[BaseRarity],MATCH(Heroes!$C154,Family[Family],0))</f>
        <v>3</v>
      </c>
      <c r="H154" s="1">
        <f>INDEX(Family[MaxRarity],MATCH(Heroes!$C154,Family[Family],0))</f>
        <v>6</v>
      </c>
      <c r="I154" s="12">
        <v>1</v>
      </c>
      <c r="J154" s="12" t="s">
        <v>26</v>
      </c>
      <c r="K154" s="1" t="str">
        <f>CONCATENATE(L154,",",VLOOKUP($AO154,'Hero Types'!$B$10:$D$16,2,FALSE))</f>
        <v>6,15</v>
      </c>
      <c r="L154" s="126">
        <v>6</v>
      </c>
      <c r="M154" s="1" t="str">
        <f t="shared" si="29"/>
        <v>Act_r1_Dark_Slice, Ldr_r1_Dark_Blade_Moon Mother's Thanks</v>
      </c>
      <c r="N154" s="29">
        <f>ROUND(INDEX(hPower[Base Pow Min],MATCH($F154,hPower[id],0))*INDEX(hType[Atk],MATCH($L154,hType[Id],0))+9*AM154,0)</f>
        <v>137</v>
      </c>
      <c r="O154" s="28">
        <f>INDEX(hPower[Pow Grow per Lv],MATCH($F154,hPower[id],0))*INDEX(hType[Atk],MATCH($L154,hType[Id],0))</f>
        <v>9.3333333333333321</v>
      </c>
      <c r="P154" s="29">
        <f>ROUND(INDEX(hPower[Base Pow Min],MATCH($F154,hPower[id],0))*INDEX(hType[Hp],MATCH($L154,hType[Id],0))+15*AM154,0)</f>
        <v>229</v>
      </c>
      <c r="Q154" s="28">
        <f>INDEX(hPower[Pow Grow per Lv],MATCH($F154,hPower[id],0))*INDEX(hType[Hp],MATCH($L154,hType[Id],0))</f>
        <v>15.555555555555557</v>
      </c>
      <c r="R154" s="29">
        <f>ROUND(INDEX(hPower[Base Pow Min],MATCH($F154,hPower[id],0))*INDEX(hType[Rec],MATCH($L154,hType[Id],0))+3*AM154,0)</f>
        <v>12</v>
      </c>
      <c r="S154" s="28">
        <f>INDEX(hPower[Pow Grow per Lv],MATCH($F154,hPower[id],0))*INDEX(hType[Rec],MATCH($L154,hType[Id],0))</f>
        <v>0.77777777777777768</v>
      </c>
      <c r="T154" s="1">
        <f>INDEX(hPower[Team Cost],MATCH($F154,hPower[id],0))</f>
        <v>6</v>
      </c>
      <c r="U154" s="1">
        <v>0</v>
      </c>
      <c r="V154" s="1" t="str">
        <f t="shared" si="30"/>
        <v>1MM25</v>
      </c>
      <c r="W154" s="3">
        <f>INDEX(hPower[Max Lv Min],MATCH(Heroes!F154,hPower[id],0))</f>
        <v>25</v>
      </c>
      <c r="X154" s="1">
        <f>INDEX(Econ[Sell Base],MATCH(Heroes!$F154,Econ[id],0))</f>
        <v>300</v>
      </c>
      <c r="Y154" s="1">
        <f>INDEX(Econ[Sell Growth],MATCH(Heroes!$F154,Econ[id],0))</f>
        <v>300</v>
      </c>
      <c r="Z154" s="1">
        <f>INDEX(Econ[Feed XP Base],MATCH(Heroes!$F154,Econ[id],0))</f>
        <v>300</v>
      </c>
      <c r="AA154" s="1">
        <f>INDEX(Econ[Feed XP Grow],MATCH(Heroes!$F154,Econ[id],0))</f>
        <v>300</v>
      </c>
      <c r="AB154" s="1">
        <f t="shared" si="31"/>
        <v>450</v>
      </c>
      <c r="AC154" s="1">
        <f t="shared" si="32"/>
        <v>450</v>
      </c>
      <c r="AD154" s="92" t="str">
        <f t="shared" si="33"/>
        <v>35-max-evo</v>
      </c>
      <c r="AE154" s="1" t="s">
        <v>69</v>
      </c>
      <c r="AF154" s="1" t="s">
        <v>1837</v>
      </c>
      <c r="AG154" s="1" t="s">
        <v>7</v>
      </c>
      <c r="AH154" s="1" t="s">
        <v>74</v>
      </c>
      <c r="AK154" s="1" t="s">
        <v>431</v>
      </c>
      <c r="AL154" s="92"/>
      <c r="AM154" s="209">
        <v>0.43208577266656334</v>
      </c>
      <c r="AO154" s="3" t="s">
        <v>20</v>
      </c>
      <c r="AQ154" s="92" t="s">
        <v>959</v>
      </c>
      <c r="AR154" s="92" t="s">
        <v>838</v>
      </c>
      <c r="BE154"/>
      <c r="BF154" s="12"/>
      <c r="BG154"/>
    </row>
    <row r="155" spans="1:59" ht="16">
      <c r="A155" s="5" t="s">
        <v>673</v>
      </c>
      <c r="B155" s="3" t="s">
        <v>1087</v>
      </c>
      <c r="C155" s="5" t="s">
        <v>150</v>
      </c>
      <c r="D155" s="5" t="s">
        <v>19</v>
      </c>
      <c r="E155" s="5">
        <v>153</v>
      </c>
      <c r="F155" s="1">
        <f t="shared" si="34"/>
        <v>4</v>
      </c>
      <c r="G155" s="1">
        <f>INDEX(Family[BaseRarity],MATCH(Heroes!$C155,Family[Family],0))</f>
        <v>3</v>
      </c>
      <c r="H155" s="1">
        <f>INDEX(Family[MaxRarity],MATCH(Heroes!$C155,Family[Family],0))</f>
        <v>6</v>
      </c>
      <c r="I155" s="12">
        <v>2</v>
      </c>
      <c r="J155" s="12" t="s">
        <v>26</v>
      </c>
      <c r="K155" s="1" t="str">
        <f>CONCATENATE(L155,",",VLOOKUP($AO155,'Hero Types'!$B$10:$D$16,2,FALSE))</f>
        <v>6,15</v>
      </c>
      <c r="L155" s="126">
        <v>6</v>
      </c>
      <c r="M155" s="1" t="str">
        <f t="shared" si="29"/>
        <v>Act_r1_Dark_Slice, Ldr_r1_Dark_Blade_Moon Mother's Thanks</v>
      </c>
      <c r="N155" s="29">
        <f>ROUND(INDEX(hPower[Base Pow Min],MATCH($F155,hPower[id],0))*INDEX(hType[Atk],MATCH($L155,hType[Id],0))+9*AM155,0)</f>
        <v>275</v>
      </c>
      <c r="O155" s="28">
        <f>INDEX(hPower[Pow Grow per Lv],MATCH($F155,hPower[id],0))*INDEX(hType[Atk],MATCH($L155,hType[Id],0))</f>
        <v>9.3333333333333321</v>
      </c>
      <c r="P155" s="29">
        <f>ROUND(INDEX(hPower[Base Pow Min],MATCH($F155,hPower[id],0))*INDEX(hType[Hp],MATCH($L155,hType[Id],0))+15*AM155,0)</f>
        <v>458</v>
      </c>
      <c r="Q155" s="28">
        <f>INDEX(hPower[Pow Grow per Lv],MATCH($F155,hPower[id],0))*INDEX(hType[Hp],MATCH($L155,hType[Id],0))</f>
        <v>15.555555555555557</v>
      </c>
      <c r="R155" s="29">
        <f>ROUND(INDEX(hPower[Base Pow Min],MATCH($F155,hPower[id],0))*INDEX(hType[Rec],MATCH($L155,hType[Id],0))+3*AM155,0)</f>
        <v>25</v>
      </c>
      <c r="S155" s="28">
        <f>INDEX(hPower[Pow Grow per Lv],MATCH($F155,hPower[id],0))*INDEX(hType[Rec],MATCH($L155,hType[Id],0))</f>
        <v>0.77777777777777768</v>
      </c>
      <c r="T155" s="1">
        <f>INDEX(hPower[Team Cost],MATCH($F155,hPower[id],0))</f>
        <v>9</v>
      </c>
      <c r="U155" s="1">
        <v>0</v>
      </c>
      <c r="V155" s="1" t="str">
        <f t="shared" si="30"/>
        <v>1MM35</v>
      </c>
      <c r="W155" s="3">
        <f>INDEX(hPower[Max Lv Min],MATCH(Heroes!F155,hPower[id],0))</f>
        <v>35</v>
      </c>
      <c r="X155" s="1">
        <f>INDEX(Econ[Sell Base],MATCH(Heroes!$F155,Econ[id],0))</f>
        <v>400</v>
      </c>
      <c r="Y155" s="1">
        <f>INDEX(Econ[Sell Growth],MATCH(Heroes!$F155,Econ[id],0))</f>
        <v>400</v>
      </c>
      <c r="Z155" s="1">
        <f>INDEX(Econ[Feed XP Base],MATCH(Heroes!$F155,Econ[id],0))</f>
        <v>400</v>
      </c>
      <c r="AA155" s="1">
        <f>INDEX(Econ[Feed XP Grow],MATCH(Heroes!$F155,Econ[id],0))</f>
        <v>400</v>
      </c>
      <c r="AB155" s="1">
        <f t="shared" si="31"/>
        <v>600</v>
      </c>
      <c r="AC155" s="1">
        <f t="shared" si="32"/>
        <v>600</v>
      </c>
      <c r="AD155" s="92" t="str">
        <f t="shared" si="33"/>
        <v>50-max-evo</v>
      </c>
      <c r="AE155" s="1" t="s">
        <v>69</v>
      </c>
      <c r="AF155" s="1" t="s">
        <v>1838</v>
      </c>
      <c r="AG155" s="1" t="s">
        <v>7</v>
      </c>
      <c r="AH155" s="1" t="s">
        <v>74</v>
      </c>
      <c r="AK155" s="1" t="s">
        <v>431</v>
      </c>
      <c r="AL155" s="92"/>
      <c r="AM155" s="209">
        <v>0.8757040081668096</v>
      </c>
      <c r="AO155" s="3" t="s">
        <v>20</v>
      </c>
      <c r="AQ155" s="92" t="s">
        <v>959</v>
      </c>
      <c r="AR155" s="92" t="s">
        <v>838</v>
      </c>
      <c r="BE155"/>
      <c r="BF155" s="12"/>
      <c r="BG155"/>
    </row>
    <row r="156" spans="1:59" ht="16">
      <c r="A156" s="5" t="s">
        <v>674</v>
      </c>
      <c r="B156" s="3" t="s">
        <v>1140</v>
      </c>
      <c r="C156" s="5" t="s">
        <v>150</v>
      </c>
      <c r="D156" s="5" t="s">
        <v>19</v>
      </c>
      <c r="E156" s="5">
        <v>154</v>
      </c>
      <c r="F156" s="1">
        <f t="shared" si="34"/>
        <v>5</v>
      </c>
      <c r="G156" s="1">
        <f>INDEX(Family[BaseRarity],MATCH(Heroes!$C156,Family[Family],0))</f>
        <v>3</v>
      </c>
      <c r="H156" s="1">
        <f>INDEX(Family[MaxRarity],MATCH(Heroes!$C156,Family[Family],0))</f>
        <v>6</v>
      </c>
      <c r="I156" s="12">
        <v>3</v>
      </c>
      <c r="J156" s="12" t="s">
        <v>26</v>
      </c>
      <c r="K156" s="1" t="str">
        <f>CONCATENATE(L156,",",VLOOKUP($AO156,'Hero Types'!$B$10:$D$16,2,FALSE))</f>
        <v>6,15</v>
      </c>
      <c r="L156" s="126">
        <v>6</v>
      </c>
      <c r="M156" s="1" t="str">
        <f t="shared" si="29"/>
        <v>Act_r1_Dark_Slice, Ldr_r1_Dark_Blade_Moon Mother's Thanks</v>
      </c>
      <c r="N156" s="29">
        <f>ROUND(INDEX(hPower[Base Pow Min],MATCH($F156,hPower[id],0))*INDEX(hType[Atk],MATCH($L156,hType[Id],0))+9*AM156,0)</f>
        <v>541</v>
      </c>
      <c r="O156" s="28">
        <f>INDEX(hPower[Pow Grow per Lv],MATCH($F156,hPower[id],0))*INDEX(hType[Atk],MATCH($L156,hType[Id],0))</f>
        <v>9.3333333333333321</v>
      </c>
      <c r="P156" s="29">
        <f>ROUND(INDEX(hPower[Base Pow Min],MATCH($F156,hPower[id],0))*INDEX(hType[Hp],MATCH($L156,hType[Id],0))+15*AM156,0)</f>
        <v>901</v>
      </c>
      <c r="Q156" s="28">
        <f>INDEX(hPower[Pow Grow per Lv],MATCH($F156,hPower[id],0))*INDEX(hType[Hp],MATCH($L156,hType[Id],0))</f>
        <v>15.555555555555557</v>
      </c>
      <c r="R156" s="29">
        <f>ROUND(INDEX(hPower[Base Pow Min],MATCH($F156,hPower[id],0))*INDEX(hType[Rec],MATCH($L156,hType[Id],0))+3*AM156,0)</f>
        <v>47</v>
      </c>
      <c r="S156" s="28">
        <f>INDEX(hPower[Pow Grow per Lv],MATCH($F156,hPower[id],0))*INDEX(hType[Rec],MATCH($L156,hType[Id],0))</f>
        <v>0.77777777777777768</v>
      </c>
      <c r="T156" s="1">
        <f>INDEX(hPower[Team Cost],MATCH($F156,hPower[id],0))</f>
        <v>15</v>
      </c>
      <c r="U156" s="1">
        <v>0</v>
      </c>
      <c r="V156" s="1" t="str">
        <f t="shared" si="30"/>
        <v>1MM50</v>
      </c>
      <c r="W156" s="3">
        <f>INDEX(hPower[Max Lv Min],MATCH(Heroes!F156,hPower[id],0))</f>
        <v>50</v>
      </c>
      <c r="X156" s="1">
        <f>INDEX(Econ[Sell Base],MATCH(Heroes!$F156,Econ[id],0))</f>
        <v>500</v>
      </c>
      <c r="Y156" s="1">
        <f>INDEX(Econ[Sell Growth],MATCH(Heroes!$F156,Econ[id],0))</f>
        <v>500</v>
      </c>
      <c r="Z156" s="1">
        <f>INDEX(Econ[Feed XP Base],MATCH(Heroes!$F156,Econ[id],0))</f>
        <v>500</v>
      </c>
      <c r="AA156" s="1">
        <f>INDEX(Econ[Feed XP Grow],MATCH(Heroes!$F156,Econ[id],0))</f>
        <v>500</v>
      </c>
      <c r="AB156" s="1">
        <f t="shared" si="31"/>
        <v>750</v>
      </c>
      <c r="AC156" s="1">
        <f t="shared" si="32"/>
        <v>750</v>
      </c>
      <c r="AD156" s="92" t="str">
        <f t="shared" si="33"/>
        <v>70-max-evo</v>
      </c>
      <c r="AE156" s="1" t="s">
        <v>69</v>
      </c>
      <c r="AF156" s="1" t="s">
        <v>1839</v>
      </c>
      <c r="AG156" s="1" t="s">
        <v>7</v>
      </c>
      <c r="AH156" s="1" t="s">
        <v>74</v>
      </c>
      <c r="AK156" s="1" t="s">
        <v>431</v>
      </c>
      <c r="AL156" s="92"/>
      <c r="AM156" s="209">
        <v>0.80708881178015734</v>
      </c>
      <c r="AO156" s="3" t="s">
        <v>20</v>
      </c>
      <c r="AQ156" s="92" t="s">
        <v>959</v>
      </c>
      <c r="AR156" s="92" t="s">
        <v>838</v>
      </c>
      <c r="BE156"/>
      <c r="BF156" s="12"/>
      <c r="BG156"/>
    </row>
    <row r="157" spans="1:59" ht="16">
      <c r="A157" s="5" t="s">
        <v>675</v>
      </c>
      <c r="B157" s="3" t="s">
        <v>1141</v>
      </c>
      <c r="C157" s="5" t="s">
        <v>150</v>
      </c>
      <c r="D157" s="5" t="s">
        <v>19</v>
      </c>
      <c r="E157" s="5">
        <v>155</v>
      </c>
      <c r="F157" s="1">
        <f t="shared" si="34"/>
        <v>6</v>
      </c>
      <c r="G157" s="1">
        <f>INDEX(Family[BaseRarity],MATCH(Heroes!$C157,Family[Family],0))</f>
        <v>3</v>
      </c>
      <c r="H157" s="1">
        <f>INDEX(Family[MaxRarity],MATCH(Heroes!$C157,Family[Family],0))</f>
        <v>6</v>
      </c>
      <c r="I157" s="12">
        <v>4</v>
      </c>
      <c r="J157" s="12" t="s">
        <v>26</v>
      </c>
      <c r="K157" s="1" t="str">
        <f>CONCATENATE(L157,",",VLOOKUP($AO157,'Hero Types'!$B$10:$D$16,2,FALSE))</f>
        <v>6,15</v>
      </c>
      <c r="L157" s="126">
        <v>6</v>
      </c>
      <c r="M157" s="1" t="str">
        <f t="shared" si="29"/>
        <v>Act_r1_Dark_Slice, Ldr_r1_Dark_Blade_Moon Mother's Thanks</v>
      </c>
      <c r="N157" s="29">
        <f>ROUND(INDEX(hPower[Base Pow Min],MATCH($F157,hPower[id],0))*INDEX(hType[Atk],MATCH($L157,hType[Id],0))+9*AM157,0)</f>
        <v>736</v>
      </c>
      <c r="O157" s="28">
        <f>INDEX(hPower[Pow Grow per Lv],MATCH($F157,hPower[id],0))*INDEX(hType[Atk],MATCH($L157,hType[Id],0))</f>
        <v>9.3333333333333321</v>
      </c>
      <c r="P157" s="29">
        <f>ROUND(INDEX(hPower[Base Pow Min],MATCH($F157,hPower[id],0))*INDEX(hType[Hp],MATCH($L157,hType[Id],0))+15*AM157,0)</f>
        <v>1226</v>
      </c>
      <c r="Q157" s="28">
        <f>INDEX(hPower[Pow Grow per Lv],MATCH($F157,hPower[id],0))*INDEX(hType[Hp],MATCH($L157,hType[Id],0))</f>
        <v>15.555555555555557</v>
      </c>
      <c r="R157" s="29">
        <f>ROUND(INDEX(hPower[Base Pow Min],MATCH($F157,hPower[id],0))*INDEX(hType[Rec],MATCH($L157,hType[Id],0))+3*AM157,0)</f>
        <v>62</v>
      </c>
      <c r="S157" s="28">
        <f>INDEX(hPower[Pow Grow per Lv],MATCH($F157,hPower[id],0))*INDEX(hType[Rec],MATCH($L157,hType[Id],0))</f>
        <v>0.77777777777777768</v>
      </c>
      <c r="T157" s="1">
        <f>INDEX(hPower[Team Cost],MATCH($F157,hPower[id],0))</f>
        <v>30</v>
      </c>
      <c r="U157" s="1">
        <v>0</v>
      </c>
      <c r="V157" s="1" t="str">
        <f t="shared" si="30"/>
        <v>1MM70</v>
      </c>
      <c r="W157" s="3">
        <f>INDEX(hPower[Max Lv Min],MATCH(Heroes!F157,hPower[id],0))</f>
        <v>70</v>
      </c>
      <c r="X157" s="1">
        <f>INDEX(Econ[Sell Base],MATCH(Heroes!$F157,Econ[id],0))</f>
        <v>600</v>
      </c>
      <c r="Y157" s="1">
        <f>INDEX(Econ[Sell Growth],MATCH(Heroes!$F157,Econ[id],0))</f>
        <v>600</v>
      </c>
      <c r="Z157" s="1">
        <f>INDEX(Econ[Feed XP Base],MATCH(Heroes!$F157,Econ[id],0))</f>
        <v>600</v>
      </c>
      <c r="AA157" s="1">
        <f>INDEX(Econ[Feed XP Grow],MATCH(Heroes!$F157,Econ[id],0))</f>
        <v>600</v>
      </c>
      <c r="AB157" s="1">
        <f t="shared" si="31"/>
        <v>900</v>
      </c>
      <c r="AC157" s="1">
        <f t="shared" si="32"/>
        <v>900</v>
      </c>
      <c r="AD157" s="92" t="str">
        <f t="shared" si="33"/>
        <v>70-max-evo</v>
      </c>
      <c r="AE157" s="1" t="s">
        <v>69</v>
      </c>
      <c r="AF157" s="1" t="s">
        <v>1840</v>
      </c>
      <c r="AG157" s="1" t="s">
        <v>7</v>
      </c>
      <c r="AH157" s="1" t="s">
        <v>74</v>
      </c>
      <c r="AK157" s="1" t="s">
        <v>431</v>
      </c>
      <c r="AL157" s="92"/>
      <c r="AM157" s="209">
        <v>0.27744971881068992</v>
      </c>
      <c r="AO157" s="3" t="s">
        <v>20</v>
      </c>
      <c r="AQ157" s="92" t="s">
        <v>959</v>
      </c>
      <c r="AR157" s="92" t="s">
        <v>838</v>
      </c>
      <c r="BE157"/>
      <c r="BF157" s="12"/>
      <c r="BG157"/>
    </row>
    <row r="158" spans="1:59" ht="16">
      <c r="A158" s="5" t="s">
        <v>610</v>
      </c>
      <c r="B158" s="3" t="s">
        <v>1097</v>
      </c>
      <c r="C158" s="5" t="s">
        <v>150</v>
      </c>
      <c r="D158" s="5" t="s">
        <v>19</v>
      </c>
      <c r="E158" s="5">
        <v>156</v>
      </c>
      <c r="F158" s="1">
        <f t="shared" si="34"/>
        <v>3</v>
      </c>
      <c r="G158" s="1">
        <f>INDEX(Family[BaseRarity],MATCH(Heroes!$C158,Family[Family],0))</f>
        <v>3</v>
      </c>
      <c r="H158" s="1">
        <f>INDEX(Family[MaxRarity],MATCH(Heroes!$C158,Family[Family],0))</f>
        <v>6</v>
      </c>
      <c r="I158" s="12">
        <v>1</v>
      </c>
      <c r="J158" s="12" t="s">
        <v>23</v>
      </c>
      <c r="K158" s="1" t="str">
        <f>CONCATENATE(L158,",",VLOOKUP($AO158,'Hero Types'!$B$10:$D$16,2,FALSE))</f>
        <v>6,15</v>
      </c>
      <c r="L158" s="126">
        <v>6</v>
      </c>
      <c r="M158" s="1" t="str">
        <f t="shared" si="29"/>
        <v>Act_r1_Dark_Slice, Ldr_r1_Dark_Blade_Moon Mother's Thanks</v>
      </c>
      <c r="N158" s="29">
        <f>ROUND(INDEX(hPower[Base Pow Min],MATCH($F158,hPower[id],0))*INDEX(hType[Atk],MATCH($L158,hType[Id],0))+9*AM158,0)</f>
        <v>140</v>
      </c>
      <c r="O158" s="28">
        <f>INDEX(hPower[Pow Grow per Lv],MATCH($F158,hPower[id],0))*INDEX(hType[Atk],MATCH($L158,hType[Id],0))</f>
        <v>9.3333333333333321</v>
      </c>
      <c r="P158" s="29">
        <f>ROUND(INDEX(hPower[Base Pow Min],MATCH($F158,hPower[id],0))*INDEX(hType[Hp],MATCH($L158,hType[Id],0))+15*AM158,0)</f>
        <v>233</v>
      </c>
      <c r="Q158" s="28">
        <f>INDEX(hPower[Pow Grow per Lv],MATCH($F158,hPower[id],0))*INDEX(hType[Hp],MATCH($L158,hType[Id],0))</f>
        <v>15.555555555555557</v>
      </c>
      <c r="R158" s="29">
        <f>ROUND(INDEX(hPower[Base Pow Min],MATCH($F158,hPower[id],0))*INDEX(hType[Rec],MATCH($L158,hType[Id],0))+3*AM158,0)</f>
        <v>13</v>
      </c>
      <c r="S158" s="28">
        <f>INDEX(hPower[Pow Grow per Lv],MATCH($F158,hPower[id],0))*INDEX(hType[Rec],MATCH($L158,hType[Id],0))</f>
        <v>0.77777777777777768</v>
      </c>
      <c r="T158" s="1">
        <f>INDEX(hPower[Team Cost],MATCH($F158,hPower[id],0))</f>
        <v>6</v>
      </c>
      <c r="U158" s="1">
        <v>0</v>
      </c>
      <c r="V158" s="1" t="str">
        <f t="shared" si="30"/>
        <v>1MM25</v>
      </c>
      <c r="W158" s="3">
        <f>INDEX(hPower[Max Lv Min],MATCH(Heroes!F158,hPower[id],0))</f>
        <v>25</v>
      </c>
      <c r="X158" s="1">
        <f>INDEX(Econ[Sell Base],MATCH(Heroes!$F158,Econ[id],0))</f>
        <v>300</v>
      </c>
      <c r="Y158" s="1">
        <f>INDEX(Econ[Sell Growth],MATCH(Heroes!$F158,Econ[id],0))</f>
        <v>300</v>
      </c>
      <c r="Z158" s="1">
        <f>INDEX(Econ[Feed XP Base],MATCH(Heroes!$F158,Econ[id],0))</f>
        <v>300</v>
      </c>
      <c r="AA158" s="1">
        <f>INDEX(Econ[Feed XP Grow],MATCH(Heroes!$F158,Econ[id],0))</f>
        <v>300</v>
      </c>
      <c r="AB158" s="1">
        <f t="shared" si="31"/>
        <v>450</v>
      </c>
      <c r="AC158" s="1">
        <f t="shared" si="32"/>
        <v>450</v>
      </c>
      <c r="AD158" s="92" t="str">
        <f t="shared" si="33"/>
        <v>35-max-evo</v>
      </c>
      <c r="AE158" s="1" t="s">
        <v>69</v>
      </c>
      <c r="AF158" s="1" t="s">
        <v>1841</v>
      </c>
      <c r="AG158" s="1" t="s">
        <v>7</v>
      </c>
      <c r="AH158" s="1" t="s">
        <v>74</v>
      </c>
      <c r="AK158" s="1" t="s">
        <v>431</v>
      </c>
      <c r="AL158" s="92"/>
      <c r="AM158" s="209">
        <v>0.68689351934143128</v>
      </c>
      <c r="AO158" s="3" t="s">
        <v>20</v>
      </c>
      <c r="AQ158" s="92" t="s">
        <v>959</v>
      </c>
      <c r="AR158" s="92" t="s">
        <v>838</v>
      </c>
      <c r="BE158"/>
      <c r="BF158" s="12"/>
      <c r="BG158"/>
    </row>
    <row r="159" spans="1:59" ht="16">
      <c r="A159" s="5" t="s">
        <v>611</v>
      </c>
      <c r="B159" s="3" t="s">
        <v>1096</v>
      </c>
      <c r="C159" s="5" t="s">
        <v>150</v>
      </c>
      <c r="D159" s="5" t="s">
        <v>19</v>
      </c>
      <c r="E159" s="5">
        <v>157</v>
      </c>
      <c r="F159" s="1">
        <f t="shared" si="34"/>
        <v>4</v>
      </c>
      <c r="G159" s="1">
        <f>INDEX(Family[BaseRarity],MATCH(Heroes!$C159,Family[Family],0))</f>
        <v>3</v>
      </c>
      <c r="H159" s="1">
        <f>INDEX(Family[MaxRarity],MATCH(Heroes!$C159,Family[Family],0))</f>
        <v>6</v>
      </c>
      <c r="I159" s="12">
        <v>2</v>
      </c>
      <c r="J159" s="12" t="s">
        <v>23</v>
      </c>
      <c r="K159" s="1" t="str">
        <f>CONCATENATE(L159,",",VLOOKUP($AO159,'Hero Types'!$B$10:$D$16,2,FALSE))</f>
        <v>6,15</v>
      </c>
      <c r="L159" s="126">
        <v>6</v>
      </c>
      <c r="M159" s="1" t="str">
        <f t="shared" si="29"/>
        <v>Act_r1_Dark_Slice, Ldr_r1_Dark_Blade_Moon Mother's Thanks</v>
      </c>
      <c r="N159" s="29">
        <f>ROUND(INDEX(hPower[Base Pow Min],MATCH($F159,hPower[id],0))*INDEX(hType[Atk],MATCH($L159,hType[Id],0))+9*AM159,0)</f>
        <v>268</v>
      </c>
      <c r="O159" s="28">
        <f>INDEX(hPower[Pow Grow per Lv],MATCH($F159,hPower[id],0))*INDEX(hType[Atk],MATCH($L159,hType[Id],0))</f>
        <v>9.3333333333333321</v>
      </c>
      <c r="P159" s="29">
        <f>ROUND(INDEX(hPower[Base Pow Min],MATCH($F159,hPower[id],0))*INDEX(hType[Hp],MATCH($L159,hType[Id],0))+15*AM159,0)</f>
        <v>446</v>
      </c>
      <c r="Q159" s="28">
        <f>INDEX(hPower[Pow Grow per Lv],MATCH($F159,hPower[id],0))*INDEX(hType[Hp],MATCH($L159,hType[Id],0))</f>
        <v>15.555555555555557</v>
      </c>
      <c r="R159" s="29">
        <f>ROUND(INDEX(hPower[Base Pow Min],MATCH($F159,hPower[id],0))*INDEX(hType[Rec],MATCH($L159,hType[Id],0))+3*AM159,0)</f>
        <v>23</v>
      </c>
      <c r="S159" s="28">
        <f>INDEX(hPower[Pow Grow per Lv],MATCH($F159,hPower[id],0))*INDEX(hType[Rec],MATCH($L159,hType[Id],0))</f>
        <v>0.77777777777777768</v>
      </c>
      <c r="T159" s="1">
        <f>INDEX(hPower[Team Cost],MATCH($F159,hPower[id],0))</f>
        <v>9</v>
      </c>
      <c r="U159" s="1">
        <v>0</v>
      </c>
      <c r="V159" s="1" t="str">
        <f t="shared" si="30"/>
        <v>1MM35</v>
      </c>
      <c r="W159" s="3">
        <f>INDEX(hPower[Max Lv Min],MATCH(Heroes!F159,hPower[id],0))</f>
        <v>35</v>
      </c>
      <c r="X159" s="1">
        <f>INDEX(Econ[Sell Base],MATCH(Heroes!$F159,Econ[id],0))</f>
        <v>400</v>
      </c>
      <c r="Y159" s="1">
        <f>INDEX(Econ[Sell Growth],MATCH(Heroes!$F159,Econ[id],0))</f>
        <v>400</v>
      </c>
      <c r="Z159" s="1">
        <f>INDEX(Econ[Feed XP Base],MATCH(Heroes!$F159,Econ[id],0))</f>
        <v>400</v>
      </c>
      <c r="AA159" s="1">
        <f>INDEX(Econ[Feed XP Grow],MATCH(Heroes!$F159,Econ[id],0))</f>
        <v>400</v>
      </c>
      <c r="AB159" s="1">
        <f t="shared" si="31"/>
        <v>600</v>
      </c>
      <c r="AC159" s="1">
        <f t="shared" si="32"/>
        <v>600</v>
      </c>
      <c r="AD159" s="92" t="str">
        <f t="shared" si="33"/>
        <v>50-max-evo</v>
      </c>
      <c r="AE159" s="1" t="s">
        <v>69</v>
      </c>
      <c r="AF159" s="1" t="s">
        <v>1842</v>
      </c>
      <c r="AG159" s="1" t="s">
        <v>7</v>
      </c>
      <c r="AH159" s="1" t="s">
        <v>74</v>
      </c>
      <c r="AK159" s="1" t="s">
        <v>431</v>
      </c>
      <c r="AL159" s="92"/>
      <c r="AM159" s="209">
        <v>0.13668940623494064</v>
      </c>
      <c r="AO159" s="3" t="s">
        <v>20</v>
      </c>
      <c r="AQ159" s="92" t="s">
        <v>959</v>
      </c>
      <c r="AR159" s="92" t="s">
        <v>838</v>
      </c>
      <c r="BE159"/>
      <c r="BF159" s="12"/>
      <c r="BG159"/>
    </row>
    <row r="160" spans="1:59" ht="16">
      <c r="A160" s="5" t="s">
        <v>612</v>
      </c>
      <c r="B160" s="3" t="s">
        <v>1095</v>
      </c>
      <c r="C160" s="5" t="s">
        <v>150</v>
      </c>
      <c r="D160" s="5" t="s">
        <v>19</v>
      </c>
      <c r="E160" s="5">
        <v>158</v>
      </c>
      <c r="F160" s="1">
        <f t="shared" si="34"/>
        <v>5</v>
      </c>
      <c r="G160" s="1">
        <f>INDEX(Family[BaseRarity],MATCH(Heroes!$C160,Family[Family],0))</f>
        <v>3</v>
      </c>
      <c r="H160" s="1">
        <f>INDEX(Family[MaxRarity],MATCH(Heroes!$C160,Family[Family],0))</f>
        <v>6</v>
      </c>
      <c r="I160" s="12">
        <v>3</v>
      </c>
      <c r="J160" s="12" t="s">
        <v>23</v>
      </c>
      <c r="K160" s="1" t="str">
        <f>CONCATENATE(L160,",",VLOOKUP($AO160,'Hero Types'!$B$10:$D$16,2,FALSE))</f>
        <v>6,15</v>
      </c>
      <c r="L160" s="126">
        <v>6</v>
      </c>
      <c r="M160" s="1" t="str">
        <f t="shared" si="29"/>
        <v>Act_r1_Dark_Slice, Ldr_r1_Dark_Blade_Moon Mother's Thanks</v>
      </c>
      <c r="N160" s="29">
        <f>ROUND(INDEX(hPower[Base Pow Min],MATCH($F160,hPower[id],0))*INDEX(hType[Atk],MATCH($L160,hType[Id],0))+9*AM160,0)</f>
        <v>536</v>
      </c>
      <c r="O160" s="28">
        <f>INDEX(hPower[Pow Grow per Lv],MATCH($F160,hPower[id],0))*INDEX(hType[Atk],MATCH($L160,hType[Id],0))</f>
        <v>9.3333333333333321</v>
      </c>
      <c r="P160" s="29">
        <f>ROUND(INDEX(hPower[Base Pow Min],MATCH($F160,hPower[id],0))*INDEX(hType[Hp],MATCH($L160,hType[Id],0))+15*AM160,0)</f>
        <v>893</v>
      </c>
      <c r="Q160" s="28">
        <f>INDEX(hPower[Pow Grow per Lv],MATCH($F160,hPower[id],0))*INDEX(hType[Hp],MATCH($L160,hType[Id],0))</f>
        <v>15.555555555555557</v>
      </c>
      <c r="R160" s="29">
        <f>ROUND(INDEX(hPower[Base Pow Min],MATCH($F160,hPower[id],0))*INDEX(hType[Rec],MATCH($L160,hType[Id],0))+3*AM160,0)</f>
        <v>45</v>
      </c>
      <c r="S160" s="28">
        <f>INDEX(hPower[Pow Grow per Lv],MATCH($F160,hPower[id],0))*INDEX(hType[Rec],MATCH($L160,hType[Id],0))</f>
        <v>0.77777777777777768</v>
      </c>
      <c r="T160" s="1">
        <f>INDEX(hPower[Team Cost],MATCH($F160,hPower[id],0))</f>
        <v>15</v>
      </c>
      <c r="U160" s="1">
        <v>0</v>
      </c>
      <c r="V160" s="1" t="str">
        <f t="shared" si="30"/>
        <v>1MM50</v>
      </c>
      <c r="W160" s="3">
        <f>INDEX(hPower[Max Lv Min],MATCH(Heroes!F160,hPower[id],0))</f>
        <v>50</v>
      </c>
      <c r="X160" s="1">
        <f>INDEX(Econ[Sell Base],MATCH(Heroes!$F160,Econ[id],0))</f>
        <v>500</v>
      </c>
      <c r="Y160" s="1">
        <f>INDEX(Econ[Sell Growth],MATCH(Heroes!$F160,Econ[id],0))</f>
        <v>500</v>
      </c>
      <c r="Z160" s="1">
        <f>INDEX(Econ[Feed XP Base],MATCH(Heroes!$F160,Econ[id],0))</f>
        <v>500</v>
      </c>
      <c r="AA160" s="1">
        <f>INDEX(Econ[Feed XP Grow],MATCH(Heroes!$F160,Econ[id],0))</f>
        <v>500</v>
      </c>
      <c r="AB160" s="1">
        <f t="shared" si="31"/>
        <v>750</v>
      </c>
      <c r="AC160" s="1">
        <f t="shared" si="32"/>
        <v>750</v>
      </c>
      <c r="AD160" s="92" t="str">
        <f t="shared" si="33"/>
        <v>70-max-evo</v>
      </c>
      <c r="AE160" s="1" t="s">
        <v>69</v>
      </c>
      <c r="AF160" s="1" t="s">
        <v>1843</v>
      </c>
      <c r="AG160" s="1" t="s">
        <v>7</v>
      </c>
      <c r="AH160" s="1" t="s">
        <v>74</v>
      </c>
      <c r="AK160" s="1" t="s">
        <v>431</v>
      </c>
      <c r="AL160" s="92"/>
      <c r="AM160" s="209">
        <v>0.30152596239576945</v>
      </c>
      <c r="AO160" s="3" t="s">
        <v>20</v>
      </c>
      <c r="AQ160" s="92" t="s">
        <v>959</v>
      </c>
      <c r="AR160" s="92" t="s">
        <v>838</v>
      </c>
      <c r="BE160"/>
      <c r="BF160" s="12"/>
      <c r="BG160"/>
    </row>
    <row r="161" spans="1:59" ht="16">
      <c r="A161" s="5" t="s">
        <v>613</v>
      </c>
      <c r="B161" s="3" t="s">
        <v>1098</v>
      </c>
      <c r="C161" s="5" t="s">
        <v>150</v>
      </c>
      <c r="D161" s="5" t="s">
        <v>19</v>
      </c>
      <c r="E161" s="5">
        <v>159</v>
      </c>
      <c r="F161" s="1">
        <f t="shared" si="34"/>
        <v>6</v>
      </c>
      <c r="G161" s="1">
        <f>INDEX(Family[BaseRarity],MATCH(Heroes!$C161,Family[Family],0))</f>
        <v>3</v>
      </c>
      <c r="H161" s="1">
        <f>INDEX(Family[MaxRarity],MATCH(Heroes!$C161,Family[Family],0))</f>
        <v>6</v>
      </c>
      <c r="I161" s="12">
        <v>4</v>
      </c>
      <c r="J161" s="12" t="s">
        <v>23</v>
      </c>
      <c r="K161" s="1" t="str">
        <f>CONCATENATE(L161,",",VLOOKUP($AO161,'Hero Types'!$B$10:$D$16,2,FALSE))</f>
        <v>6,15</v>
      </c>
      <c r="L161" s="126">
        <v>6</v>
      </c>
      <c r="M161" s="1" t="str">
        <f t="shared" si="29"/>
        <v>Act_r1_Dark_Slice, Ldr_r1_Dark_Blade_Moon Mother's Thanks</v>
      </c>
      <c r="N161" s="29">
        <f>ROUND(INDEX(hPower[Base Pow Min],MATCH($F161,hPower[id],0))*INDEX(hType[Atk],MATCH($L161,hType[Id],0))+9*AM161,0)</f>
        <v>742</v>
      </c>
      <c r="O161" s="28">
        <f>INDEX(hPower[Pow Grow per Lv],MATCH($F161,hPower[id],0))*INDEX(hType[Atk],MATCH($L161,hType[Id],0))</f>
        <v>9.3333333333333321</v>
      </c>
      <c r="P161" s="29">
        <f>ROUND(INDEX(hPower[Base Pow Min],MATCH($F161,hPower[id],0))*INDEX(hType[Hp],MATCH($L161,hType[Id],0))+15*AM161,0)</f>
        <v>1237</v>
      </c>
      <c r="Q161" s="28">
        <f>INDEX(hPower[Pow Grow per Lv],MATCH($F161,hPower[id],0))*INDEX(hType[Hp],MATCH($L161,hType[Id],0))</f>
        <v>15.555555555555557</v>
      </c>
      <c r="R161" s="29">
        <f>ROUND(INDEX(hPower[Base Pow Min],MATCH($F161,hPower[id],0))*INDEX(hType[Rec],MATCH($L161,hType[Id],0))+3*AM161,0)</f>
        <v>64</v>
      </c>
      <c r="S161" s="28">
        <f>INDEX(hPower[Pow Grow per Lv],MATCH($F161,hPower[id],0))*INDEX(hType[Rec],MATCH($L161,hType[Id],0))</f>
        <v>0.77777777777777768</v>
      </c>
      <c r="T161" s="1">
        <f>INDEX(hPower[Team Cost],MATCH($F161,hPower[id],0))</f>
        <v>30</v>
      </c>
      <c r="U161" s="1">
        <v>0</v>
      </c>
      <c r="V161" s="1" t="str">
        <f t="shared" si="30"/>
        <v>1MM70</v>
      </c>
      <c r="W161" s="3">
        <f>INDEX(hPower[Max Lv Min],MATCH(Heroes!F161,hPower[id],0))</f>
        <v>70</v>
      </c>
      <c r="X161" s="1">
        <f>INDEX(Econ[Sell Base],MATCH(Heroes!$F161,Econ[id],0))</f>
        <v>600</v>
      </c>
      <c r="Y161" s="1">
        <f>INDEX(Econ[Sell Growth],MATCH(Heroes!$F161,Econ[id],0))</f>
        <v>600</v>
      </c>
      <c r="Z161" s="1">
        <f>INDEX(Econ[Feed XP Base],MATCH(Heroes!$F161,Econ[id],0))</f>
        <v>600</v>
      </c>
      <c r="AA161" s="1">
        <f>INDEX(Econ[Feed XP Grow],MATCH(Heroes!$F161,Econ[id],0))</f>
        <v>600</v>
      </c>
      <c r="AB161" s="1">
        <f t="shared" si="31"/>
        <v>900</v>
      </c>
      <c r="AC161" s="1">
        <f t="shared" si="32"/>
        <v>900</v>
      </c>
      <c r="AD161" s="92" t="str">
        <f t="shared" si="33"/>
        <v>70-max-evo</v>
      </c>
      <c r="AE161" s="1" t="s">
        <v>69</v>
      </c>
      <c r="AF161" s="1" t="s">
        <v>1844</v>
      </c>
      <c r="AG161" s="1" t="s">
        <v>7</v>
      </c>
      <c r="AH161" s="1" t="s">
        <v>74</v>
      </c>
      <c r="AK161" s="1" t="s">
        <v>431</v>
      </c>
      <c r="AL161" s="92"/>
      <c r="AM161" s="209">
        <v>0.97172669808617407</v>
      </c>
      <c r="AO161" s="3" t="s">
        <v>20</v>
      </c>
      <c r="AQ161" s="92" t="s">
        <v>959</v>
      </c>
      <c r="AR161" s="92" t="s">
        <v>838</v>
      </c>
      <c r="BE161"/>
      <c r="BF161" s="12"/>
      <c r="BG161"/>
    </row>
    <row r="162" spans="1:59" ht="16">
      <c r="A162" s="5" t="s">
        <v>640</v>
      </c>
      <c r="B162" s="3" t="s">
        <v>1143</v>
      </c>
      <c r="C162" s="5" t="s">
        <v>150</v>
      </c>
      <c r="D162" s="5" t="s">
        <v>19</v>
      </c>
      <c r="E162" s="5">
        <v>160</v>
      </c>
      <c r="F162" s="1">
        <f t="shared" si="34"/>
        <v>3</v>
      </c>
      <c r="G162" s="1">
        <f>INDEX(Family[BaseRarity],MATCH(Heroes!$C162,Family[Family],0))</f>
        <v>3</v>
      </c>
      <c r="H162" s="1">
        <f>INDEX(Family[MaxRarity],MATCH(Heroes!$C162,Family[Family],0))</f>
        <v>6</v>
      </c>
      <c r="I162" s="12">
        <v>1</v>
      </c>
      <c r="J162" s="12" t="s">
        <v>25</v>
      </c>
      <c r="K162" s="1" t="str">
        <f>CONCATENATE(L162,",",VLOOKUP($AO162,'Hero Types'!$B$10:$D$16,2,FALSE))</f>
        <v>6,15</v>
      </c>
      <c r="L162" s="126">
        <v>6</v>
      </c>
      <c r="M162" s="1" t="str">
        <f t="shared" si="29"/>
        <v>Act_r1_Dark_Slice, Ldr_r1_Dark_Blade_Moon Mother's Thanks</v>
      </c>
      <c r="N162" s="29">
        <f>ROUND(INDEX(hPower[Base Pow Min],MATCH($F162,hPower[id],0))*INDEX(hType[Atk],MATCH($L162,hType[Id],0))+9*AM162,0)</f>
        <v>135</v>
      </c>
      <c r="O162" s="28">
        <f>INDEX(hPower[Pow Grow per Lv],MATCH($F162,hPower[id],0))*INDEX(hType[Atk],MATCH($L162,hType[Id],0))</f>
        <v>9.3333333333333321</v>
      </c>
      <c r="P162" s="29">
        <f>ROUND(INDEX(hPower[Base Pow Min],MATCH($F162,hPower[id],0))*INDEX(hType[Hp],MATCH($L162,hType[Id],0))+15*AM162,0)</f>
        <v>225</v>
      </c>
      <c r="Q162" s="28">
        <f>INDEX(hPower[Pow Grow per Lv],MATCH($F162,hPower[id],0))*INDEX(hType[Hp],MATCH($L162,hType[Id],0))</f>
        <v>15.555555555555557</v>
      </c>
      <c r="R162" s="29">
        <f>ROUND(INDEX(hPower[Base Pow Min],MATCH($F162,hPower[id],0))*INDEX(hType[Rec],MATCH($L162,hType[Id],0))+3*AM162,0)</f>
        <v>12</v>
      </c>
      <c r="S162" s="28">
        <f>INDEX(hPower[Pow Grow per Lv],MATCH($F162,hPower[id],0))*INDEX(hType[Rec],MATCH($L162,hType[Id],0))</f>
        <v>0.77777777777777768</v>
      </c>
      <c r="T162" s="1">
        <f>INDEX(hPower[Team Cost],MATCH($F162,hPower[id],0))</f>
        <v>6</v>
      </c>
      <c r="U162" s="1">
        <v>0</v>
      </c>
      <c r="V162" s="1" t="str">
        <f t="shared" si="30"/>
        <v>1MM25</v>
      </c>
      <c r="W162" s="3">
        <f>INDEX(hPower[Max Lv Min],MATCH(Heroes!F162,hPower[id],0))</f>
        <v>25</v>
      </c>
      <c r="X162" s="1">
        <f>INDEX(Econ[Sell Base],MATCH(Heroes!$F162,Econ[id],0))</f>
        <v>300</v>
      </c>
      <c r="Y162" s="1">
        <f>INDEX(Econ[Sell Growth],MATCH(Heroes!$F162,Econ[id],0))</f>
        <v>300</v>
      </c>
      <c r="Z162" s="1">
        <f>INDEX(Econ[Feed XP Base],MATCH(Heroes!$F162,Econ[id],0))</f>
        <v>300</v>
      </c>
      <c r="AA162" s="1">
        <f>INDEX(Econ[Feed XP Grow],MATCH(Heroes!$F162,Econ[id],0))</f>
        <v>300</v>
      </c>
      <c r="AB162" s="1">
        <f t="shared" si="31"/>
        <v>450</v>
      </c>
      <c r="AC162" s="1">
        <f t="shared" si="32"/>
        <v>450</v>
      </c>
      <c r="AD162" s="92" t="str">
        <f t="shared" si="33"/>
        <v>35-max-evo</v>
      </c>
      <c r="AE162" s="1" t="s">
        <v>69</v>
      </c>
      <c r="AF162" s="1" t="s">
        <v>1845</v>
      </c>
      <c r="AG162" s="1" t="s">
        <v>7</v>
      </c>
      <c r="AH162" s="1" t="s">
        <v>74</v>
      </c>
      <c r="AK162" s="1" t="s">
        <v>431</v>
      </c>
      <c r="AL162" s="92"/>
      <c r="AM162" s="209">
        <v>0.18253221145786902</v>
      </c>
      <c r="AO162" s="3" t="s">
        <v>20</v>
      </c>
      <c r="AQ162" s="92" t="s">
        <v>959</v>
      </c>
      <c r="AR162" s="92" t="s">
        <v>838</v>
      </c>
      <c r="BE162"/>
      <c r="BF162" s="12"/>
      <c r="BG162"/>
    </row>
    <row r="163" spans="1:59" ht="16">
      <c r="A163" s="5" t="s">
        <v>641</v>
      </c>
      <c r="B163" s="3" t="s">
        <v>1326</v>
      </c>
      <c r="C163" s="5" t="s">
        <v>150</v>
      </c>
      <c r="D163" s="5" t="s">
        <v>19</v>
      </c>
      <c r="E163" s="5">
        <v>161</v>
      </c>
      <c r="F163" s="1">
        <f t="shared" si="34"/>
        <v>4</v>
      </c>
      <c r="G163" s="1">
        <f>INDEX(Family[BaseRarity],MATCH(Heroes!$C163,Family[Family],0))</f>
        <v>3</v>
      </c>
      <c r="H163" s="1">
        <f>INDEX(Family[MaxRarity],MATCH(Heroes!$C163,Family[Family],0))</f>
        <v>6</v>
      </c>
      <c r="I163" s="12">
        <v>2</v>
      </c>
      <c r="J163" s="12" t="s">
        <v>25</v>
      </c>
      <c r="K163" s="1" t="str">
        <f>CONCATENATE(L163,",",VLOOKUP($AO163,'Hero Types'!$B$10:$D$16,2,FALSE))</f>
        <v>6,15</v>
      </c>
      <c r="L163" s="126">
        <v>6</v>
      </c>
      <c r="M163" s="1" t="str">
        <f t="shared" si="29"/>
        <v>Act_r1_Dark_Slice, Ldr_r1_Dark_Blade_Moon Mother's Thanks</v>
      </c>
      <c r="N163" s="29">
        <f>ROUND(INDEX(hPower[Base Pow Min],MATCH($F163,hPower[id],0))*INDEX(hType[Atk],MATCH($L163,hType[Id],0))+9*AM163,0)</f>
        <v>269</v>
      </c>
      <c r="O163" s="28">
        <f>INDEX(hPower[Pow Grow per Lv],MATCH($F163,hPower[id],0))*INDEX(hType[Atk],MATCH($L163,hType[Id],0))</f>
        <v>9.3333333333333321</v>
      </c>
      <c r="P163" s="29">
        <f>ROUND(INDEX(hPower[Base Pow Min],MATCH($F163,hPower[id],0))*INDEX(hType[Hp],MATCH($L163,hType[Id],0))+15*AM163,0)</f>
        <v>449</v>
      </c>
      <c r="Q163" s="28">
        <f>INDEX(hPower[Pow Grow per Lv],MATCH($F163,hPower[id],0))*INDEX(hType[Hp],MATCH($L163,hType[Id],0))</f>
        <v>15.555555555555557</v>
      </c>
      <c r="R163" s="29">
        <f>ROUND(INDEX(hPower[Base Pow Min],MATCH($F163,hPower[id],0))*INDEX(hType[Rec],MATCH($L163,hType[Id],0))+3*AM163,0)</f>
        <v>23</v>
      </c>
      <c r="S163" s="28">
        <f>INDEX(hPower[Pow Grow per Lv],MATCH($F163,hPower[id],0))*INDEX(hType[Rec],MATCH($L163,hType[Id],0))</f>
        <v>0.77777777777777768</v>
      </c>
      <c r="T163" s="1">
        <f>INDEX(hPower[Team Cost],MATCH($F163,hPower[id],0))</f>
        <v>9</v>
      </c>
      <c r="U163" s="1">
        <v>0</v>
      </c>
      <c r="V163" s="1" t="str">
        <f t="shared" si="30"/>
        <v>1MM35</v>
      </c>
      <c r="W163" s="3">
        <f>INDEX(hPower[Max Lv Min],MATCH(Heroes!F163,hPower[id],0))</f>
        <v>35</v>
      </c>
      <c r="X163" s="1">
        <f>INDEX(Econ[Sell Base],MATCH(Heroes!$F163,Econ[id],0))</f>
        <v>400</v>
      </c>
      <c r="Y163" s="1">
        <f>INDEX(Econ[Sell Growth],MATCH(Heroes!$F163,Econ[id],0))</f>
        <v>400</v>
      </c>
      <c r="Z163" s="1">
        <f>INDEX(Econ[Feed XP Base],MATCH(Heroes!$F163,Econ[id],0))</f>
        <v>400</v>
      </c>
      <c r="AA163" s="1">
        <f>INDEX(Econ[Feed XP Grow],MATCH(Heroes!$F163,Econ[id],0))</f>
        <v>400</v>
      </c>
      <c r="AB163" s="1">
        <f t="shared" si="31"/>
        <v>600</v>
      </c>
      <c r="AC163" s="1">
        <f t="shared" si="32"/>
        <v>600</v>
      </c>
      <c r="AD163" s="92" t="str">
        <f t="shared" si="33"/>
        <v>50-max-evo</v>
      </c>
      <c r="AE163" s="1" t="s">
        <v>69</v>
      </c>
      <c r="AF163" s="1" t="s">
        <v>1846</v>
      </c>
      <c r="AG163" s="1" t="s">
        <v>7</v>
      </c>
      <c r="AH163" s="1" t="s">
        <v>74</v>
      </c>
      <c r="AK163" s="1" t="s">
        <v>431</v>
      </c>
      <c r="AL163" s="92"/>
      <c r="AM163" s="209">
        <v>0.27753926586112887</v>
      </c>
      <c r="AO163" s="3" t="s">
        <v>20</v>
      </c>
      <c r="AQ163" s="92" t="s">
        <v>959</v>
      </c>
      <c r="AR163" s="92" t="s">
        <v>838</v>
      </c>
      <c r="BE163"/>
      <c r="BF163" s="12"/>
      <c r="BG163"/>
    </row>
    <row r="164" spans="1:59" ht="16">
      <c r="A164" s="5" t="s">
        <v>642</v>
      </c>
      <c r="B164" s="3" t="s">
        <v>1144</v>
      </c>
      <c r="C164" s="5" t="s">
        <v>150</v>
      </c>
      <c r="D164" s="5" t="s">
        <v>19</v>
      </c>
      <c r="E164" s="5">
        <v>162</v>
      </c>
      <c r="F164" s="1">
        <f t="shared" si="34"/>
        <v>5</v>
      </c>
      <c r="G164" s="1">
        <f>INDEX(Family[BaseRarity],MATCH(Heroes!$C164,Family[Family],0))</f>
        <v>3</v>
      </c>
      <c r="H164" s="1">
        <f>INDEX(Family[MaxRarity],MATCH(Heroes!$C164,Family[Family],0))</f>
        <v>6</v>
      </c>
      <c r="I164" s="12">
        <v>3</v>
      </c>
      <c r="J164" s="12" t="s">
        <v>25</v>
      </c>
      <c r="K164" s="1" t="str">
        <f>CONCATENATE(L164,",",VLOOKUP($AO164,'Hero Types'!$B$10:$D$16,2,FALSE))</f>
        <v>6,15</v>
      </c>
      <c r="L164" s="126">
        <v>6</v>
      </c>
      <c r="M164" s="1" t="str">
        <f t="shared" si="29"/>
        <v>Act_r1_Dark_Slice, Ldr_r1_Dark_Blade_Moon Mother's Thanks</v>
      </c>
      <c r="N164" s="29">
        <f>ROUND(INDEX(hPower[Base Pow Min],MATCH($F164,hPower[id],0))*INDEX(hType[Atk],MATCH($L164,hType[Id],0))+9*AM164,0)</f>
        <v>539</v>
      </c>
      <c r="O164" s="28">
        <f>INDEX(hPower[Pow Grow per Lv],MATCH($F164,hPower[id],0))*INDEX(hType[Atk],MATCH($L164,hType[Id],0))</f>
        <v>9.3333333333333321</v>
      </c>
      <c r="P164" s="29">
        <f>ROUND(INDEX(hPower[Base Pow Min],MATCH($F164,hPower[id],0))*INDEX(hType[Hp],MATCH($L164,hType[Id],0))+15*AM164,0)</f>
        <v>898</v>
      </c>
      <c r="Q164" s="28">
        <f>INDEX(hPower[Pow Grow per Lv],MATCH($F164,hPower[id],0))*INDEX(hType[Hp],MATCH($L164,hType[Id],0))</f>
        <v>15.555555555555557</v>
      </c>
      <c r="R164" s="29">
        <f>ROUND(INDEX(hPower[Base Pow Min],MATCH($F164,hPower[id],0))*INDEX(hType[Rec],MATCH($L164,hType[Id],0))+3*AM164,0)</f>
        <v>46</v>
      </c>
      <c r="S164" s="28">
        <f>INDEX(hPower[Pow Grow per Lv],MATCH($F164,hPower[id],0))*INDEX(hType[Rec],MATCH($L164,hType[Id],0))</f>
        <v>0.77777777777777768</v>
      </c>
      <c r="T164" s="1">
        <f>INDEX(hPower[Team Cost],MATCH($F164,hPower[id],0))</f>
        <v>15</v>
      </c>
      <c r="U164" s="1">
        <v>0</v>
      </c>
      <c r="V164" s="1" t="str">
        <f t="shared" si="30"/>
        <v>1MM50</v>
      </c>
      <c r="W164" s="3">
        <f>INDEX(hPower[Max Lv Min],MATCH(Heroes!F164,hPower[id],0))</f>
        <v>50</v>
      </c>
      <c r="X164" s="1">
        <f>INDEX(Econ[Sell Base],MATCH(Heroes!$F164,Econ[id],0))</f>
        <v>500</v>
      </c>
      <c r="Y164" s="1">
        <f>INDEX(Econ[Sell Growth],MATCH(Heroes!$F164,Econ[id],0))</f>
        <v>500</v>
      </c>
      <c r="Z164" s="1">
        <f>INDEX(Econ[Feed XP Base],MATCH(Heroes!$F164,Econ[id],0))</f>
        <v>500</v>
      </c>
      <c r="AA164" s="1">
        <f>INDEX(Econ[Feed XP Grow],MATCH(Heroes!$F164,Econ[id],0))</f>
        <v>500</v>
      </c>
      <c r="AB164" s="1">
        <f t="shared" si="31"/>
        <v>750</v>
      </c>
      <c r="AC164" s="1">
        <f t="shared" si="32"/>
        <v>750</v>
      </c>
      <c r="AD164" s="92" t="str">
        <f t="shared" si="33"/>
        <v>70-max-evo</v>
      </c>
      <c r="AE164" s="1" t="s">
        <v>69</v>
      </c>
      <c r="AF164" s="1" t="s">
        <v>1847</v>
      </c>
      <c r="AG164" s="1" t="s">
        <v>7</v>
      </c>
      <c r="AH164" s="1" t="s">
        <v>74</v>
      </c>
      <c r="AK164" s="1" t="s">
        <v>431</v>
      </c>
      <c r="AL164" s="92"/>
      <c r="AM164" s="209">
        <v>0.62807915654042068</v>
      </c>
      <c r="AO164" s="3" t="s">
        <v>20</v>
      </c>
      <c r="AQ164" s="92" t="s">
        <v>959</v>
      </c>
      <c r="AR164" s="92" t="s">
        <v>838</v>
      </c>
      <c r="BE164"/>
      <c r="BF164" s="12"/>
      <c r="BG164"/>
    </row>
    <row r="165" spans="1:59" ht="16">
      <c r="A165" s="5" t="s">
        <v>643</v>
      </c>
      <c r="B165" s="3" t="s">
        <v>1145</v>
      </c>
      <c r="C165" s="5" t="s">
        <v>150</v>
      </c>
      <c r="D165" s="5" t="s">
        <v>19</v>
      </c>
      <c r="E165" s="5">
        <v>163</v>
      </c>
      <c r="F165" s="1">
        <f t="shared" si="34"/>
        <v>6</v>
      </c>
      <c r="G165" s="1">
        <f>INDEX(Family[BaseRarity],MATCH(Heroes!$C165,Family[Family],0))</f>
        <v>3</v>
      </c>
      <c r="H165" s="1">
        <f>INDEX(Family[MaxRarity],MATCH(Heroes!$C165,Family[Family],0))</f>
        <v>6</v>
      </c>
      <c r="I165" s="12">
        <v>4</v>
      </c>
      <c r="J165" s="12" t="s">
        <v>25</v>
      </c>
      <c r="K165" s="1" t="str">
        <f>CONCATENATE(L165,",",VLOOKUP($AO165,'Hero Types'!$B$10:$D$16,2,FALSE))</f>
        <v>6,15</v>
      </c>
      <c r="L165" s="126">
        <v>6</v>
      </c>
      <c r="M165" s="1" t="str">
        <f t="shared" si="29"/>
        <v>Act_r1_Dark_Slice, Ldr_r1_Dark_Blade_Moon Mother's Thanks</v>
      </c>
      <c r="N165" s="29">
        <f>ROUND(INDEX(hPower[Base Pow Min],MATCH($F165,hPower[id],0))*INDEX(hType[Atk],MATCH($L165,hType[Id],0))+9*AM165,0)</f>
        <v>736</v>
      </c>
      <c r="O165" s="28">
        <f>INDEX(hPower[Pow Grow per Lv],MATCH($F165,hPower[id],0))*INDEX(hType[Atk],MATCH($L165,hType[Id],0))</f>
        <v>9.3333333333333321</v>
      </c>
      <c r="P165" s="29">
        <f>ROUND(INDEX(hPower[Base Pow Min],MATCH($F165,hPower[id],0))*INDEX(hType[Hp],MATCH($L165,hType[Id],0))+15*AM165,0)</f>
        <v>1227</v>
      </c>
      <c r="Q165" s="28">
        <f>INDEX(hPower[Pow Grow per Lv],MATCH($F165,hPower[id],0))*INDEX(hType[Hp],MATCH($L165,hType[Id],0))</f>
        <v>15.555555555555557</v>
      </c>
      <c r="R165" s="29">
        <f>ROUND(INDEX(hPower[Base Pow Min],MATCH($F165,hPower[id],0))*INDEX(hType[Rec],MATCH($L165,hType[Id],0))+3*AM165,0)</f>
        <v>62</v>
      </c>
      <c r="S165" s="28">
        <f>INDEX(hPower[Pow Grow per Lv],MATCH($F165,hPower[id],0))*INDEX(hType[Rec],MATCH($L165,hType[Id],0))</f>
        <v>0.77777777777777768</v>
      </c>
      <c r="T165" s="1">
        <f>INDEX(hPower[Team Cost],MATCH($F165,hPower[id],0))</f>
        <v>30</v>
      </c>
      <c r="U165" s="1">
        <v>0</v>
      </c>
      <c r="V165" s="1" t="str">
        <f t="shared" si="30"/>
        <v>1MM70</v>
      </c>
      <c r="W165" s="3">
        <f>INDEX(hPower[Max Lv Min],MATCH(Heroes!F165,hPower[id],0))</f>
        <v>70</v>
      </c>
      <c r="X165" s="1">
        <f>INDEX(Econ[Sell Base],MATCH(Heroes!$F165,Econ[id],0))</f>
        <v>600</v>
      </c>
      <c r="Y165" s="1">
        <f>INDEX(Econ[Sell Growth],MATCH(Heroes!$F165,Econ[id],0))</f>
        <v>600</v>
      </c>
      <c r="Z165" s="1">
        <f>INDEX(Econ[Feed XP Base],MATCH(Heroes!$F165,Econ[id],0))</f>
        <v>600</v>
      </c>
      <c r="AA165" s="1">
        <f>INDEX(Econ[Feed XP Grow],MATCH(Heroes!$F165,Econ[id],0))</f>
        <v>600</v>
      </c>
      <c r="AB165" s="1">
        <f t="shared" si="31"/>
        <v>900</v>
      </c>
      <c r="AC165" s="1">
        <f t="shared" si="32"/>
        <v>900</v>
      </c>
      <c r="AD165" s="92" t="str">
        <f t="shared" si="33"/>
        <v>70-max-evo</v>
      </c>
      <c r="AE165" s="1" t="s">
        <v>69</v>
      </c>
      <c r="AF165" s="1" t="s">
        <v>1848</v>
      </c>
      <c r="AG165" s="1" t="s">
        <v>7</v>
      </c>
      <c r="AH165" s="1" t="s">
        <v>74</v>
      </c>
      <c r="AK165" s="1" t="s">
        <v>431</v>
      </c>
      <c r="AL165" s="92"/>
      <c r="AM165" s="209">
        <v>0.33327280038210516</v>
      </c>
      <c r="AO165" s="3" t="s">
        <v>20</v>
      </c>
      <c r="AQ165" s="92" t="s">
        <v>959</v>
      </c>
      <c r="AR165" s="92" t="s">
        <v>838</v>
      </c>
      <c r="BE165"/>
      <c r="BF165" s="12"/>
      <c r="BG165"/>
    </row>
    <row r="166" spans="1:59" ht="16">
      <c r="A166" s="5" t="s">
        <v>576</v>
      </c>
      <c r="B166" s="3" t="s">
        <v>1146</v>
      </c>
      <c r="C166" s="5" t="s">
        <v>150</v>
      </c>
      <c r="D166" s="5" t="s">
        <v>19</v>
      </c>
      <c r="E166" s="5">
        <v>164</v>
      </c>
      <c r="F166" s="1">
        <f t="shared" si="34"/>
        <v>3</v>
      </c>
      <c r="G166" s="1">
        <f>INDEX(Family[BaseRarity],MATCH(Heroes!$C166,Family[Family],0))</f>
        <v>3</v>
      </c>
      <c r="H166" s="1">
        <f>INDEX(Family[MaxRarity],MATCH(Heroes!$C166,Family[Family],0))</f>
        <v>6</v>
      </c>
      <c r="I166" s="12">
        <v>1</v>
      </c>
      <c r="J166" s="12" t="s">
        <v>24</v>
      </c>
      <c r="K166" s="1" t="str">
        <f>CONCATENATE(L166,",",VLOOKUP($AO166,'Hero Types'!$B$10:$D$16,2,FALSE))</f>
        <v>6,15</v>
      </c>
      <c r="L166" s="126">
        <v>6</v>
      </c>
      <c r="M166" s="1" t="str">
        <f t="shared" si="29"/>
        <v>Act_r1_Dark_Slice, Ldr_r1_Dark_Blade_Moon Mother's Thanks</v>
      </c>
      <c r="N166" s="29">
        <f>ROUND(INDEX(hPower[Base Pow Min],MATCH($F166,hPower[id],0))*INDEX(hType[Atk],MATCH($L166,hType[Id],0))+9*AM166,0)</f>
        <v>140</v>
      </c>
      <c r="O166" s="28">
        <f>INDEX(hPower[Pow Grow per Lv],MATCH($F166,hPower[id],0))*INDEX(hType[Atk],MATCH($L166,hType[Id],0))</f>
        <v>9.3333333333333321</v>
      </c>
      <c r="P166" s="29">
        <f>ROUND(INDEX(hPower[Base Pow Min],MATCH($F166,hPower[id],0))*INDEX(hType[Hp],MATCH($L166,hType[Id],0))+15*AM166,0)</f>
        <v>233</v>
      </c>
      <c r="Q166" s="28">
        <f>INDEX(hPower[Pow Grow per Lv],MATCH($F166,hPower[id],0))*INDEX(hType[Hp],MATCH($L166,hType[Id],0))</f>
        <v>15.555555555555557</v>
      </c>
      <c r="R166" s="29">
        <f>ROUND(INDEX(hPower[Base Pow Min],MATCH($F166,hPower[id],0))*INDEX(hType[Rec],MATCH($L166,hType[Id],0))+3*AM166,0)</f>
        <v>13</v>
      </c>
      <c r="S166" s="28">
        <f>INDEX(hPower[Pow Grow per Lv],MATCH($F166,hPower[id],0))*INDEX(hType[Rec],MATCH($L166,hType[Id],0))</f>
        <v>0.77777777777777768</v>
      </c>
      <c r="T166" s="1">
        <f>INDEX(hPower[Team Cost],MATCH($F166,hPower[id],0))</f>
        <v>6</v>
      </c>
      <c r="U166" s="1">
        <v>0</v>
      </c>
      <c r="V166" s="1" t="str">
        <f t="shared" si="30"/>
        <v>1MM25</v>
      </c>
      <c r="W166" s="3">
        <f>INDEX(hPower[Max Lv Min],MATCH(Heroes!F166,hPower[id],0))</f>
        <v>25</v>
      </c>
      <c r="X166" s="1">
        <f>INDEX(Econ[Sell Base],MATCH(Heroes!$F166,Econ[id],0))</f>
        <v>300</v>
      </c>
      <c r="Y166" s="1">
        <f>INDEX(Econ[Sell Growth],MATCH(Heroes!$F166,Econ[id],0))</f>
        <v>300</v>
      </c>
      <c r="Z166" s="1">
        <f>INDEX(Econ[Feed XP Base],MATCH(Heroes!$F166,Econ[id],0))</f>
        <v>300</v>
      </c>
      <c r="AA166" s="1">
        <f>INDEX(Econ[Feed XP Grow],MATCH(Heroes!$F166,Econ[id],0))</f>
        <v>300</v>
      </c>
      <c r="AB166" s="1">
        <f t="shared" si="31"/>
        <v>450</v>
      </c>
      <c r="AC166" s="1">
        <f t="shared" si="32"/>
        <v>450</v>
      </c>
      <c r="AD166" s="92" t="str">
        <f t="shared" si="33"/>
        <v>35-max-evo</v>
      </c>
      <c r="AE166" s="1" t="s">
        <v>69</v>
      </c>
      <c r="AF166" s="1" t="s">
        <v>1849</v>
      </c>
      <c r="AG166" s="1" t="s">
        <v>7</v>
      </c>
      <c r="AH166" s="1" t="s">
        <v>74</v>
      </c>
      <c r="AK166" s="1" t="s">
        <v>431</v>
      </c>
      <c r="AL166" s="92"/>
      <c r="AM166" s="209">
        <v>0.73035102946168251</v>
      </c>
      <c r="AO166" s="3" t="s">
        <v>20</v>
      </c>
      <c r="AQ166" s="92" t="s">
        <v>959</v>
      </c>
      <c r="AR166" s="92" t="s">
        <v>838</v>
      </c>
      <c r="BE166"/>
      <c r="BF166" s="12"/>
      <c r="BG166"/>
    </row>
    <row r="167" spans="1:59" ht="16">
      <c r="A167" s="5" t="s">
        <v>577</v>
      </c>
      <c r="B167" s="3" t="s">
        <v>1147</v>
      </c>
      <c r="C167" s="5" t="s">
        <v>150</v>
      </c>
      <c r="D167" s="5" t="s">
        <v>19</v>
      </c>
      <c r="E167" s="5">
        <v>165</v>
      </c>
      <c r="F167" s="1">
        <f t="shared" si="34"/>
        <v>4</v>
      </c>
      <c r="G167" s="1">
        <f>INDEX(Family[BaseRarity],MATCH(Heroes!$C167,Family[Family],0))</f>
        <v>3</v>
      </c>
      <c r="H167" s="1">
        <f>INDEX(Family[MaxRarity],MATCH(Heroes!$C167,Family[Family],0))</f>
        <v>6</v>
      </c>
      <c r="I167" s="12">
        <v>2</v>
      </c>
      <c r="J167" s="12" t="s">
        <v>24</v>
      </c>
      <c r="K167" s="1" t="str">
        <f>CONCATENATE(L167,",",VLOOKUP($AO167,'Hero Types'!$B$10:$D$16,2,FALSE))</f>
        <v>6,15</v>
      </c>
      <c r="L167" s="126">
        <v>6</v>
      </c>
      <c r="M167" s="1" t="str">
        <f t="shared" si="29"/>
        <v>Act_r1_Dark_Slice, Ldr_r1_Dark_Blade_Moon Mother's Thanks</v>
      </c>
      <c r="N167" s="29">
        <f>ROUND(INDEX(hPower[Base Pow Min],MATCH($F167,hPower[id],0))*INDEX(hType[Atk],MATCH($L167,hType[Id],0))+9*AM167,0)</f>
        <v>275</v>
      </c>
      <c r="O167" s="28">
        <f>INDEX(hPower[Pow Grow per Lv],MATCH($F167,hPower[id],0))*INDEX(hType[Atk],MATCH($L167,hType[Id],0))</f>
        <v>9.3333333333333321</v>
      </c>
      <c r="P167" s="29">
        <f>ROUND(INDEX(hPower[Base Pow Min],MATCH($F167,hPower[id],0))*INDEX(hType[Hp],MATCH($L167,hType[Id],0))+15*AM167,0)</f>
        <v>458</v>
      </c>
      <c r="Q167" s="28">
        <f>INDEX(hPower[Pow Grow per Lv],MATCH($F167,hPower[id],0))*INDEX(hType[Hp],MATCH($L167,hType[Id],0))</f>
        <v>15.555555555555557</v>
      </c>
      <c r="R167" s="29">
        <f>ROUND(INDEX(hPower[Base Pow Min],MATCH($F167,hPower[id],0))*INDEX(hType[Rec],MATCH($L167,hType[Id],0))+3*AM167,0)</f>
        <v>25</v>
      </c>
      <c r="S167" s="28">
        <f>INDEX(hPower[Pow Grow per Lv],MATCH($F167,hPower[id],0))*INDEX(hType[Rec],MATCH($L167,hType[Id],0))</f>
        <v>0.77777777777777768</v>
      </c>
      <c r="T167" s="1">
        <f>INDEX(hPower[Team Cost],MATCH($F167,hPower[id],0))</f>
        <v>9</v>
      </c>
      <c r="U167" s="1">
        <v>0</v>
      </c>
      <c r="V167" s="1" t="str">
        <f t="shared" si="30"/>
        <v>1MM35</v>
      </c>
      <c r="W167" s="3">
        <f>INDEX(hPower[Max Lv Min],MATCH(Heroes!F167,hPower[id],0))</f>
        <v>35</v>
      </c>
      <c r="X167" s="1">
        <f>INDEX(Econ[Sell Base],MATCH(Heroes!$F167,Econ[id],0))</f>
        <v>400</v>
      </c>
      <c r="Y167" s="1">
        <f>INDEX(Econ[Sell Growth],MATCH(Heroes!$F167,Econ[id],0))</f>
        <v>400</v>
      </c>
      <c r="Z167" s="1">
        <f>INDEX(Econ[Feed XP Base],MATCH(Heroes!$F167,Econ[id],0))</f>
        <v>400</v>
      </c>
      <c r="AA167" s="1">
        <f>INDEX(Econ[Feed XP Grow],MATCH(Heroes!$F167,Econ[id],0))</f>
        <v>400</v>
      </c>
      <c r="AB167" s="1">
        <f t="shared" si="31"/>
        <v>600</v>
      </c>
      <c r="AC167" s="1">
        <f t="shared" si="32"/>
        <v>600</v>
      </c>
      <c r="AD167" s="92" t="str">
        <f t="shared" si="33"/>
        <v>50-max-evo</v>
      </c>
      <c r="AE167" s="1" t="s">
        <v>69</v>
      </c>
      <c r="AF167" s="1" t="s">
        <v>1850</v>
      </c>
      <c r="AG167" s="1" t="s">
        <v>7</v>
      </c>
      <c r="AH167" s="1" t="s">
        <v>74</v>
      </c>
      <c r="AK167" s="1" t="s">
        <v>431</v>
      </c>
      <c r="AL167" s="92"/>
      <c r="AM167" s="209">
        <v>0.87606006576271256</v>
      </c>
      <c r="AO167" s="3" t="s">
        <v>20</v>
      </c>
      <c r="AQ167" s="92" t="s">
        <v>959</v>
      </c>
      <c r="AR167" s="92" t="s">
        <v>838</v>
      </c>
      <c r="BE167"/>
      <c r="BF167" s="12"/>
      <c r="BG167"/>
    </row>
    <row r="168" spans="1:59" ht="16">
      <c r="A168" s="5" t="s">
        <v>578</v>
      </c>
      <c r="B168" s="3" t="s">
        <v>1148</v>
      </c>
      <c r="C168" s="5" t="s">
        <v>150</v>
      </c>
      <c r="D168" s="5" t="s">
        <v>19</v>
      </c>
      <c r="E168" s="5">
        <v>166</v>
      </c>
      <c r="F168" s="1">
        <f t="shared" si="34"/>
        <v>5</v>
      </c>
      <c r="G168" s="1">
        <f>INDEX(Family[BaseRarity],MATCH(Heroes!$C168,Family[Family],0))</f>
        <v>3</v>
      </c>
      <c r="H168" s="1">
        <f>INDEX(Family[MaxRarity],MATCH(Heroes!$C168,Family[Family],0))</f>
        <v>6</v>
      </c>
      <c r="I168" s="12">
        <v>3</v>
      </c>
      <c r="J168" s="12" t="s">
        <v>24</v>
      </c>
      <c r="K168" s="1" t="str">
        <f>CONCATENATE(L168,",",VLOOKUP($AO168,'Hero Types'!$B$10:$D$16,2,FALSE))</f>
        <v>6,15</v>
      </c>
      <c r="L168" s="126">
        <v>6</v>
      </c>
      <c r="M168" s="1" t="str">
        <f t="shared" si="29"/>
        <v>Act_r1_Dark_Slice, Ldr_r1_Dark_Blade_Moon Mother's Thanks</v>
      </c>
      <c r="N168" s="29">
        <f>ROUND(INDEX(hPower[Base Pow Min],MATCH($F168,hPower[id],0))*INDEX(hType[Atk],MATCH($L168,hType[Id],0))+9*AM168,0)</f>
        <v>537</v>
      </c>
      <c r="O168" s="28">
        <f>INDEX(hPower[Pow Grow per Lv],MATCH($F168,hPower[id],0))*INDEX(hType[Atk],MATCH($L168,hType[Id],0))</f>
        <v>9.3333333333333321</v>
      </c>
      <c r="P168" s="29">
        <f>ROUND(INDEX(hPower[Base Pow Min],MATCH($F168,hPower[id],0))*INDEX(hType[Hp],MATCH($L168,hType[Id],0))+15*AM168,0)</f>
        <v>896</v>
      </c>
      <c r="Q168" s="28">
        <f>INDEX(hPower[Pow Grow per Lv],MATCH($F168,hPower[id],0))*INDEX(hType[Hp],MATCH($L168,hType[Id],0))</f>
        <v>15.555555555555557</v>
      </c>
      <c r="R168" s="29">
        <f>ROUND(INDEX(hPower[Base Pow Min],MATCH($F168,hPower[id],0))*INDEX(hType[Rec],MATCH($L168,hType[Id],0))+3*AM168,0)</f>
        <v>46</v>
      </c>
      <c r="S168" s="28">
        <f>INDEX(hPower[Pow Grow per Lv],MATCH($F168,hPower[id],0))*INDEX(hType[Rec],MATCH($L168,hType[Id],0))</f>
        <v>0.77777777777777768</v>
      </c>
      <c r="T168" s="1">
        <f>INDEX(hPower[Team Cost],MATCH($F168,hPower[id],0))</f>
        <v>15</v>
      </c>
      <c r="U168" s="1">
        <v>0</v>
      </c>
      <c r="V168" s="1" t="str">
        <f t="shared" si="30"/>
        <v>1MM50</v>
      </c>
      <c r="W168" s="3">
        <f>INDEX(hPower[Max Lv Min],MATCH(Heroes!F168,hPower[id],0))</f>
        <v>50</v>
      </c>
      <c r="X168" s="1">
        <f>INDEX(Econ[Sell Base],MATCH(Heroes!$F168,Econ[id],0))</f>
        <v>500</v>
      </c>
      <c r="Y168" s="1">
        <f>INDEX(Econ[Sell Growth],MATCH(Heroes!$F168,Econ[id],0))</f>
        <v>500</v>
      </c>
      <c r="Z168" s="1">
        <f>INDEX(Econ[Feed XP Base],MATCH(Heroes!$F168,Econ[id],0))</f>
        <v>500</v>
      </c>
      <c r="AA168" s="1">
        <f>INDEX(Econ[Feed XP Grow],MATCH(Heroes!$F168,Econ[id],0))</f>
        <v>500</v>
      </c>
      <c r="AB168" s="1">
        <f t="shared" si="31"/>
        <v>750</v>
      </c>
      <c r="AC168" s="1">
        <f t="shared" si="32"/>
        <v>750</v>
      </c>
      <c r="AD168" s="92" t="str">
        <f t="shared" si="33"/>
        <v>70-max-evo</v>
      </c>
      <c r="AE168" s="1" t="s">
        <v>69</v>
      </c>
      <c r="AF168" s="1" t="s">
        <v>1851</v>
      </c>
      <c r="AG168" s="1" t="s">
        <v>7</v>
      </c>
      <c r="AH168" s="1" t="s">
        <v>74</v>
      </c>
      <c r="AK168" s="1" t="s">
        <v>431</v>
      </c>
      <c r="AL168" s="92"/>
      <c r="AM168" s="209">
        <v>0.44993685233841141</v>
      </c>
      <c r="AO168" s="3" t="s">
        <v>20</v>
      </c>
      <c r="AQ168" s="92" t="s">
        <v>959</v>
      </c>
      <c r="AR168" s="92" t="s">
        <v>838</v>
      </c>
      <c r="BE168"/>
      <c r="BF168" s="12"/>
      <c r="BG168"/>
    </row>
    <row r="169" spans="1:59" ht="16">
      <c r="A169" s="5" t="s">
        <v>579</v>
      </c>
      <c r="B169" s="3" t="s">
        <v>1149</v>
      </c>
      <c r="C169" s="5" t="s">
        <v>150</v>
      </c>
      <c r="D169" s="5" t="s">
        <v>19</v>
      </c>
      <c r="E169" s="5">
        <v>167</v>
      </c>
      <c r="F169" s="1">
        <f t="shared" si="34"/>
        <v>6</v>
      </c>
      <c r="G169" s="1">
        <f>INDEX(Family[BaseRarity],MATCH(Heroes!$C169,Family[Family],0))</f>
        <v>3</v>
      </c>
      <c r="H169" s="1">
        <f>INDEX(Family[MaxRarity],MATCH(Heroes!$C169,Family[Family],0))</f>
        <v>6</v>
      </c>
      <c r="I169" s="12">
        <v>4</v>
      </c>
      <c r="J169" s="12" t="s">
        <v>24</v>
      </c>
      <c r="K169" s="1" t="str">
        <f>CONCATENATE(L169,",",VLOOKUP($AO169,'Hero Types'!$B$10:$D$16,2,FALSE))</f>
        <v>6,15</v>
      </c>
      <c r="L169" s="126">
        <v>6</v>
      </c>
      <c r="M169" s="1" t="str">
        <f t="shared" si="29"/>
        <v>Act_r1_Dark_Slice, Ldr_r1_Dark_Blade_Moon Mother's Thanks</v>
      </c>
      <c r="N169" s="29">
        <f>ROUND(INDEX(hPower[Base Pow Min],MATCH($F169,hPower[id],0))*INDEX(hType[Atk],MATCH($L169,hType[Id],0))+9*AM169,0)</f>
        <v>738</v>
      </c>
      <c r="O169" s="28">
        <f>INDEX(hPower[Pow Grow per Lv],MATCH($F169,hPower[id],0))*INDEX(hType[Atk],MATCH($L169,hType[Id],0))</f>
        <v>9.3333333333333321</v>
      </c>
      <c r="P169" s="29">
        <f>ROUND(INDEX(hPower[Base Pow Min],MATCH($F169,hPower[id],0))*INDEX(hType[Hp],MATCH($L169,hType[Id],0))+15*AM169,0)</f>
        <v>1229</v>
      </c>
      <c r="Q169" s="28">
        <f>INDEX(hPower[Pow Grow per Lv],MATCH($F169,hPower[id],0))*INDEX(hType[Hp],MATCH($L169,hType[Id],0))</f>
        <v>15.555555555555557</v>
      </c>
      <c r="R169" s="29">
        <f>ROUND(INDEX(hPower[Base Pow Min],MATCH($F169,hPower[id],0))*INDEX(hType[Rec],MATCH($L169,hType[Id],0))+3*AM169,0)</f>
        <v>63</v>
      </c>
      <c r="S169" s="28">
        <f>INDEX(hPower[Pow Grow per Lv],MATCH($F169,hPower[id],0))*INDEX(hType[Rec],MATCH($L169,hType[Id],0))</f>
        <v>0.77777777777777768</v>
      </c>
      <c r="T169" s="1">
        <f>INDEX(hPower[Team Cost],MATCH($F169,hPower[id],0))</f>
        <v>30</v>
      </c>
      <c r="U169" s="1">
        <v>0</v>
      </c>
      <c r="V169" s="1" t="str">
        <f t="shared" si="30"/>
        <v>1MM70</v>
      </c>
      <c r="W169" s="3">
        <f>INDEX(hPower[Max Lv Min],MATCH(Heroes!F169,hPower[id],0))</f>
        <v>70</v>
      </c>
      <c r="X169" s="1">
        <f>INDEX(Econ[Sell Base],MATCH(Heroes!$F169,Econ[id],0))</f>
        <v>600</v>
      </c>
      <c r="Y169" s="1">
        <f>INDEX(Econ[Sell Growth],MATCH(Heroes!$F169,Econ[id],0))</f>
        <v>600</v>
      </c>
      <c r="Z169" s="1">
        <f>INDEX(Econ[Feed XP Base],MATCH(Heroes!$F169,Econ[id],0))</f>
        <v>600</v>
      </c>
      <c r="AA169" s="1">
        <f>INDEX(Econ[Feed XP Grow],MATCH(Heroes!$F169,Econ[id],0))</f>
        <v>600</v>
      </c>
      <c r="AB169" s="1">
        <f t="shared" si="31"/>
        <v>900</v>
      </c>
      <c r="AC169" s="1">
        <f t="shared" si="32"/>
        <v>900</v>
      </c>
      <c r="AD169" s="92" t="str">
        <f t="shared" si="33"/>
        <v>70-max-evo</v>
      </c>
      <c r="AE169" s="1" t="s">
        <v>69</v>
      </c>
      <c r="AF169" s="1" t="s">
        <v>1852</v>
      </c>
      <c r="AG169" s="1" t="s">
        <v>7</v>
      </c>
      <c r="AH169" s="1" t="s">
        <v>74</v>
      </c>
      <c r="AK169" s="1" t="s">
        <v>431</v>
      </c>
      <c r="AL169" s="92"/>
      <c r="AM169" s="209">
        <v>0.4645531104068934</v>
      </c>
      <c r="AO169" s="3" t="s">
        <v>20</v>
      </c>
      <c r="AQ169" s="92" t="s">
        <v>959</v>
      </c>
      <c r="AR169" s="92" t="s">
        <v>838</v>
      </c>
      <c r="BE169"/>
      <c r="BF169" s="12"/>
      <c r="BG169"/>
    </row>
    <row r="170" spans="1:59" ht="16">
      <c r="A170" s="5" t="s">
        <v>702</v>
      </c>
      <c r="B170" s="3" t="s">
        <v>1093</v>
      </c>
      <c r="C170" s="5" t="s">
        <v>183</v>
      </c>
      <c r="D170" s="5" t="s">
        <v>231</v>
      </c>
      <c r="E170" s="5">
        <v>168</v>
      </c>
      <c r="F170" s="1">
        <f t="shared" si="34"/>
        <v>3</v>
      </c>
      <c r="G170" s="1">
        <f>INDEX(Family[BaseRarity],MATCH(Heroes!$C170,Family[Family],0))</f>
        <v>3</v>
      </c>
      <c r="H170" s="1">
        <f>INDEX(Family[MaxRarity],MATCH(Heroes!$C170,Family[Family],0))</f>
        <v>4</v>
      </c>
      <c r="I170" s="12">
        <v>1</v>
      </c>
      <c r="J170" s="12" t="s">
        <v>26</v>
      </c>
      <c r="K170" s="1" t="str">
        <f>CONCATENATE(L170,",",VLOOKUP($AO170,'Hero Types'!$B$10:$D$16,2,FALSE))</f>
        <v>5,10</v>
      </c>
      <c r="L170" s="126">
        <v>5</v>
      </c>
      <c r="M170" s="1" t="str">
        <f t="shared" si="29"/>
        <v>Act_r1_Dark_Slice, Ldr_r1_Dark_Blade_Moon Mother's Thanks</v>
      </c>
      <c r="N170" s="29">
        <f>ROUND(INDEX(hPower[Base Pow Min],MATCH($F170,hPower[id],0))*INDEX(hType[Atk],MATCH($L170,hType[Id],0))+9*AM170,0)</f>
        <v>142</v>
      </c>
      <c r="O170" s="28">
        <f>INDEX(hPower[Pow Grow per Lv],MATCH($F170,hPower[id],0))*INDEX(hType[Atk],MATCH($L170,hType[Id],0))</f>
        <v>9.3333333333333321</v>
      </c>
      <c r="P170" s="29">
        <f>ROUND(INDEX(hPower[Base Pow Min],MATCH($F170,hPower[id],0))*INDEX(hType[Hp],MATCH($L170,hType[Id],0))+15*AM170,0)</f>
        <v>70</v>
      </c>
      <c r="Q170" s="28">
        <f>INDEX(hPower[Pow Grow per Lv],MATCH($F170,hPower[id],0))*INDEX(hType[Hp],MATCH($L170,hType[Id],0))</f>
        <v>3.8888888888888893</v>
      </c>
      <c r="R170" s="29">
        <f>ROUND(INDEX(hPower[Base Pow Min],MATCH($F170,hPower[id],0))*INDEX(hType[Rec],MATCH($L170,hType[Id],0))+3*AM170,0)</f>
        <v>47</v>
      </c>
      <c r="S170" s="28">
        <f>INDEX(hPower[Pow Grow per Lv],MATCH($F170,hPower[id],0))*INDEX(hType[Rec],MATCH($L170,hType[Id],0))</f>
        <v>3.1111111111111107</v>
      </c>
      <c r="T170" s="1">
        <f>INDEX(hPower[Team Cost],MATCH($F170,hPower[id],0))</f>
        <v>6</v>
      </c>
      <c r="U170" s="1">
        <v>0</v>
      </c>
      <c r="V170" s="1" t="str">
        <f t="shared" si="30"/>
        <v>1MM25</v>
      </c>
      <c r="W170" s="3">
        <f>INDEX(hPower[Max Lv Min],MATCH(Heroes!F170,hPower[id],0))</f>
        <v>25</v>
      </c>
      <c r="X170" s="1">
        <f>INDEX(Econ[Sell Base],MATCH(Heroes!$F170,Econ[id],0))</f>
        <v>300</v>
      </c>
      <c r="Y170" s="1">
        <f>INDEX(Econ[Sell Growth],MATCH(Heroes!$F170,Econ[id],0))</f>
        <v>300</v>
      </c>
      <c r="Z170" s="1">
        <f>INDEX(Econ[Feed XP Base],MATCH(Heroes!$F170,Econ[id],0))</f>
        <v>300</v>
      </c>
      <c r="AA170" s="1">
        <f>INDEX(Econ[Feed XP Grow],MATCH(Heroes!$F170,Econ[id],0))</f>
        <v>300</v>
      </c>
      <c r="AB170" s="1">
        <f t="shared" si="31"/>
        <v>450</v>
      </c>
      <c r="AC170" s="1">
        <f t="shared" si="32"/>
        <v>450</v>
      </c>
      <c r="AD170" s="92" t="str">
        <f t="shared" si="33"/>
        <v>35-max-evo</v>
      </c>
      <c r="AE170" s="1" t="s">
        <v>69</v>
      </c>
      <c r="AF170" s="1" t="s">
        <v>1853</v>
      </c>
      <c r="AG170" s="1" t="s">
        <v>7</v>
      </c>
      <c r="AH170" s="1" t="s">
        <v>74</v>
      </c>
      <c r="AK170" s="1" t="s">
        <v>431</v>
      </c>
      <c r="AL170" s="92"/>
      <c r="AM170" s="209">
        <v>0.93140593214660705</v>
      </c>
      <c r="AO170" s="3" t="s">
        <v>93</v>
      </c>
      <c r="AQ170" s="92" t="s">
        <v>959</v>
      </c>
      <c r="AR170" s="92" t="s">
        <v>838</v>
      </c>
      <c r="BE170"/>
      <c r="BF170" s="12"/>
      <c r="BG170"/>
    </row>
    <row r="171" spans="1:59" ht="16">
      <c r="A171" s="5" t="s">
        <v>703</v>
      </c>
      <c r="B171" s="3" t="s">
        <v>1094</v>
      </c>
      <c r="C171" s="5" t="s">
        <v>183</v>
      </c>
      <c r="D171" s="5" t="s">
        <v>231</v>
      </c>
      <c r="E171" s="5">
        <v>169</v>
      </c>
      <c r="F171" s="1">
        <f t="shared" si="34"/>
        <v>4</v>
      </c>
      <c r="G171" s="1">
        <f>INDEX(Family[BaseRarity],MATCH(Heroes!$C171,Family[Family],0))</f>
        <v>3</v>
      </c>
      <c r="H171" s="1">
        <f>INDEX(Family[MaxRarity],MATCH(Heroes!$C171,Family[Family],0))</f>
        <v>4</v>
      </c>
      <c r="I171" s="12">
        <v>2</v>
      </c>
      <c r="J171" s="12" t="s">
        <v>26</v>
      </c>
      <c r="K171" s="1" t="str">
        <f>CONCATENATE(L171,",",VLOOKUP($AO171,'Hero Types'!$B$10:$D$16,2,FALSE))</f>
        <v>5,10</v>
      </c>
      <c r="L171" s="126">
        <v>5</v>
      </c>
      <c r="M171" s="1" t="str">
        <f t="shared" si="29"/>
        <v>Act_r1_Dark_Slice, Ldr_r1_Dark_Blade_Moon Mother's Thanks</v>
      </c>
      <c r="N171" s="29">
        <f>ROUND(INDEX(hPower[Base Pow Min],MATCH($F171,hPower[id],0))*INDEX(hType[Atk],MATCH($L171,hType[Id],0))+9*AM171,0)</f>
        <v>272</v>
      </c>
      <c r="O171" s="28">
        <f>INDEX(hPower[Pow Grow per Lv],MATCH($F171,hPower[id],0))*INDEX(hType[Atk],MATCH($L171,hType[Id],0))</f>
        <v>9.3333333333333321</v>
      </c>
      <c r="P171" s="29">
        <f>ROUND(INDEX(hPower[Base Pow Min],MATCH($F171,hPower[id],0))*INDEX(hType[Hp],MATCH($L171,hType[Id],0))+15*AM171,0)</f>
        <v>119</v>
      </c>
      <c r="Q171" s="28">
        <f>INDEX(hPower[Pow Grow per Lv],MATCH($F171,hPower[id],0))*INDEX(hType[Hp],MATCH($L171,hType[Id],0))</f>
        <v>3.8888888888888893</v>
      </c>
      <c r="R171" s="29">
        <f>ROUND(INDEX(hPower[Base Pow Min],MATCH($F171,hPower[id],0))*INDEX(hType[Rec],MATCH($L171,hType[Id],0))+3*AM171,0)</f>
        <v>91</v>
      </c>
      <c r="S171" s="28">
        <f>INDEX(hPower[Pow Grow per Lv],MATCH($F171,hPower[id],0))*INDEX(hType[Rec],MATCH($L171,hType[Id],0))</f>
        <v>3.1111111111111107</v>
      </c>
      <c r="T171" s="1">
        <f>INDEX(hPower[Team Cost],MATCH($F171,hPower[id],0))</f>
        <v>9</v>
      </c>
      <c r="U171" s="1">
        <v>0</v>
      </c>
      <c r="V171" s="1" t="str">
        <f t="shared" si="30"/>
        <v>1MM35</v>
      </c>
      <c r="W171" s="3">
        <f>INDEX(hPower[Max Lv Min],MATCH(Heroes!F171,hPower[id],0))</f>
        <v>35</v>
      </c>
      <c r="X171" s="1">
        <f>INDEX(Econ[Sell Base],MATCH(Heroes!$F171,Econ[id],0))</f>
        <v>400</v>
      </c>
      <c r="Y171" s="1">
        <f>INDEX(Econ[Sell Growth],MATCH(Heroes!$F171,Econ[id],0))</f>
        <v>400</v>
      </c>
      <c r="Z171" s="1">
        <f>INDEX(Econ[Feed XP Base],MATCH(Heroes!$F171,Econ[id],0))</f>
        <v>400</v>
      </c>
      <c r="AA171" s="1">
        <f>INDEX(Econ[Feed XP Grow],MATCH(Heroes!$F171,Econ[id],0))</f>
        <v>400</v>
      </c>
      <c r="AB171" s="1">
        <f t="shared" si="31"/>
        <v>600</v>
      </c>
      <c r="AC171" s="1">
        <f t="shared" si="32"/>
        <v>600</v>
      </c>
      <c r="AD171" s="92" t="str">
        <f t="shared" si="33"/>
        <v>50-max-evo</v>
      </c>
      <c r="AE171" s="1" t="s">
        <v>69</v>
      </c>
      <c r="AF171" s="1" t="s">
        <v>1854</v>
      </c>
      <c r="AG171" s="1" t="s">
        <v>7</v>
      </c>
      <c r="AH171" s="1" t="s">
        <v>74</v>
      </c>
      <c r="AK171" s="1" t="s">
        <v>431</v>
      </c>
      <c r="AL171" s="92"/>
      <c r="AM171" s="209">
        <v>0.55674974105487829</v>
      </c>
      <c r="AO171" s="3" t="s">
        <v>93</v>
      </c>
      <c r="AQ171" s="92" t="s">
        <v>959</v>
      </c>
      <c r="AR171" s="92" t="s">
        <v>838</v>
      </c>
      <c r="BE171"/>
      <c r="BF171" s="12"/>
      <c r="BG171"/>
    </row>
    <row r="172" spans="1:59" ht="16">
      <c r="A172" s="123" t="s">
        <v>1080</v>
      </c>
      <c r="B172" s="127" t="s">
        <v>1108</v>
      </c>
      <c r="C172" s="5" t="s">
        <v>183</v>
      </c>
      <c r="D172" s="123" t="s">
        <v>210</v>
      </c>
      <c r="E172" s="5">
        <v>170</v>
      </c>
      <c r="F172" s="1">
        <f t="shared" si="34"/>
        <v>3</v>
      </c>
      <c r="G172" s="1">
        <f>INDEX(Family[BaseRarity],MATCH(Heroes!$C172,Family[Family],0))</f>
        <v>3</v>
      </c>
      <c r="H172" s="1">
        <f>INDEX(Family[MaxRarity],MATCH(Heroes!$C172,Family[Family],0))</f>
        <v>4</v>
      </c>
      <c r="I172" s="12">
        <v>1</v>
      </c>
      <c r="J172" s="12" t="s">
        <v>23</v>
      </c>
      <c r="K172" s="1" t="str">
        <f>CONCATENATE(L172,",",VLOOKUP($AO172,'Hero Types'!$B$10:$D$16,2,FALSE))</f>
        <v>5,10</v>
      </c>
      <c r="L172" s="126">
        <v>5</v>
      </c>
      <c r="M172" s="1" t="str">
        <f t="shared" si="29"/>
        <v>Act_r1_Dark_Slice, Ldr_r1_Dark_Blade_Moon Mother's Thanks</v>
      </c>
      <c r="N172" s="29">
        <f>ROUND(INDEX(hPower[Base Pow Min],MATCH($F172,hPower[id],0))*INDEX(hType[Atk],MATCH($L172,hType[Id],0))+9*AM172,0)</f>
        <v>141</v>
      </c>
      <c r="O172" s="28">
        <f>INDEX(hPower[Pow Grow per Lv],MATCH($F172,hPower[id],0))*INDEX(hType[Atk],MATCH($L172,hType[Id],0))</f>
        <v>9.3333333333333321</v>
      </c>
      <c r="P172" s="29">
        <f>ROUND(INDEX(hPower[Base Pow Min],MATCH($F172,hPower[id],0))*INDEX(hType[Hp],MATCH($L172,hType[Id],0))+15*AM172,0)</f>
        <v>68</v>
      </c>
      <c r="Q172" s="28">
        <f>INDEX(hPower[Pow Grow per Lv],MATCH($F172,hPower[id],0))*INDEX(hType[Hp],MATCH($L172,hType[Id],0))</f>
        <v>3.8888888888888893</v>
      </c>
      <c r="R172" s="29">
        <f>ROUND(INDEX(hPower[Base Pow Min],MATCH($F172,hPower[id],0))*INDEX(hType[Rec],MATCH($L172,hType[Id],0))+3*AM172,0)</f>
        <v>47</v>
      </c>
      <c r="S172" s="28">
        <f>INDEX(hPower[Pow Grow per Lv],MATCH($F172,hPower[id],0))*INDEX(hType[Rec],MATCH($L172,hType[Id],0))</f>
        <v>3.1111111111111107</v>
      </c>
      <c r="T172" s="1">
        <f>INDEX(hPower[Team Cost],MATCH($F172,hPower[id],0))</f>
        <v>6</v>
      </c>
      <c r="U172" s="1">
        <v>0</v>
      </c>
      <c r="V172" s="1" t="str">
        <f t="shared" si="30"/>
        <v>1MM25</v>
      </c>
      <c r="W172" s="3">
        <f>INDEX(hPower[Max Lv Min],MATCH(Heroes!F172,hPower[id],0))</f>
        <v>25</v>
      </c>
      <c r="X172" s="1">
        <f>INDEX(Econ[Sell Base],MATCH(Heroes!$F172,Econ[id],0))</f>
        <v>300</v>
      </c>
      <c r="Y172" s="1">
        <f>INDEX(Econ[Sell Growth],MATCH(Heroes!$F172,Econ[id],0))</f>
        <v>300</v>
      </c>
      <c r="Z172" s="1">
        <f>INDEX(Econ[Feed XP Base],MATCH(Heroes!$F172,Econ[id],0))</f>
        <v>300</v>
      </c>
      <c r="AA172" s="1">
        <f>INDEX(Econ[Feed XP Grow],MATCH(Heroes!$F172,Econ[id],0))</f>
        <v>300</v>
      </c>
      <c r="AB172" s="1">
        <f t="shared" si="31"/>
        <v>450</v>
      </c>
      <c r="AC172" s="1">
        <f t="shared" si="32"/>
        <v>450</v>
      </c>
      <c r="AD172" s="92" t="str">
        <f t="shared" si="33"/>
        <v>35-max-evo</v>
      </c>
      <c r="AE172" s="1" t="s">
        <v>69</v>
      </c>
      <c r="AF172" s="1" t="s">
        <v>1855</v>
      </c>
      <c r="AG172" s="1" t="s">
        <v>7</v>
      </c>
      <c r="AH172" s="1" t="s">
        <v>74</v>
      </c>
      <c r="AK172" s="1" t="s">
        <v>431</v>
      </c>
      <c r="AL172" s="92"/>
      <c r="AM172" s="209">
        <v>0.81329514847037543</v>
      </c>
      <c r="AO172" s="3" t="s">
        <v>93</v>
      </c>
      <c r="AQ172" s="92" t="s">
        <v>959</v>
      </c>
      <c r="AR172" s="92" t="s">
        <v>838</v>
      </c>
      <c r="BE172"/>
      <c r="BF172" s="12"/>
      <c r="BG172"/>
    </row>
    <row r="173" spans="1:59" ht="16">
      <c r="A173" s="123" t="s">
        <v>1081</v>
      </c>
      <c r="B173" s="127" t="s">
        <v>1109</v>
      </c>
      <c r="C173" s="5" t="s">
        <v>183</v>
      </c>
      <c r="D173" s="123" t="s">
        <v>210</v>
      </c>
      <c r="E173" s="5">
        <v>171</v>
      </c>
      <c r="F173" s="1">
        <f t="shared" si="34"/>
        <v>4</v>
      </c>
      <c r="G173" s="1">
        <f>INDEX(Family[BaseRarity],MATCH(Heroes!$C173,Family[Family],0))</f>
        <v>3</v>
      </c>
      <c r="H173" s="1">
        <f>INDEX(Family[MaxRarity],MATCH(Heroes!$C173,Family[Family],0))</f>
        <v>4</v>
      </c>
      <c r="I173" s="12">
        <v>2</v>
      </c>
      <c r="J173" s="12" t="s">
        <v>23</v>
      </c>
      <c r="K173" s="1" t="str">
        <f>CONCATENATE(L173,",",VLOOKUP($AO173,'Hero Types'!$B$10:$D$16,2,FALSE))</f>
        <v>5,10</v>
      </c>
      <c r="L173" s="126">
        <v>5</v>
      </c>
      <c r="M173" s="1" t="str">
        <f t="shared" si="29"/>
        <v>Act_r1_Dark_Slice, Ldr_r1_Dark_Blade_Moon Mother's Thanks</v>
      </c>
      <c r="N173" s="29">
        <f>ROUND(INDEX(hPower[Base Pow Min],MATCH($F173,hPower[id],0))*INDEX(hType[Atk],MATCH($L173,hType[Id],0))+9*AM173,0)</f>
        <v>269</v>
      </c>
      <c r="O173" s="28">
        <f>INDEX(hPower[Pow Grow per Lv],MATCH($F173,hPower[id],0))*INDEX(hType[Atk],MATCH($L173,hType[Id],0))</f>
        <v>9.3333333333333321</v>
      </c>
      <c r="P173" s="29">
        <f>ROUND(INDEX(hPower[Base Pow Min],MATCH($F173,hPower[id],0))*INDEX(hType[Hp],MATCH($L173,hType[Id],0))+15*AM173,0)</f>
        <v>115</v>
      </c>
      <c r="Q173" s="28">
        <f>INDEX(hPower[Pow Grow per Lv],MATCH($F173,hPower[id],0))*INDEX(hType[Hp],MATCH($L173,hType[Id],0))</f>
        <v>3.8888888888888893</v>
      </c>
      <c r="R173" s="29">
        <f>ROUND(INDEX(hPower[Base Pow Min],MATCH($F173,hPower[id],0))*INDEX(hType[Rec],MATCH($L173,hType[Id],0))+3*AM173,0)</f>
        <v>90</v>
      </c>
      <c r="S173" s="28">
        <f>INDEX(hPower[Pow Grow per Lv],MATCH($F173,hPower[id],0))*INDEX(hType[Rec],MATCH($L173,hType[Id],0))</f>
        <v>3.1111111111111107</v>
      </c>
      <c r="T173" s="1">
        <f>INDEX(hPower[Team Cost],MATCH($F173,hPower[id],0))</f>
        <v>9</v>
      </c>
      <c r="U173" s="1">
        <v>0</v>
      </c>
      <c r="V173" s="1" t="str">
        <f t="shared" si="30"/>
        <v>1MM35</v>
      </c>
      <c r="W173" s="3">
        <f>INDEX(hPower[Max Lv Min],MATCH(Heroes!F173,hPower[id],0))</f>
        <v>35</v>
      </c>
      <c r="X173" s="1">
        <f>INDEX(Econ[Sell Base],MATCH(Heroes!$F173,Econ[id],0))</f>
        <v>400</v>
      </c>
      <c r="Y173" s="1">
        <f>INDEX(Econ[Sell Growth],MATCH(Heroes!$F173,Econ[id],0))</f>
        <v>400</v>
      </c>
      <c r="Z173" s="1">
        <f>INDEX(Econ[Feed XP Base],MATCH(Heroes!$F173,Econ[id],0))</f>
        <v>400</v>
      </c>
      <c r="AA173" s="1">
        <f>INDEX(Econ[Feed XP Grow],MATCH(Heroes!$F173,Econ[id],0))</f>
        <v>400</v>
      </c>
      <c r="AB173" s="1">
        <f t="shared" si="31"/>
        <v>600</v>
      </c>
      <c r="AC173" s="1">
        <f t="shared" si="32"/>
        <v>600</v>
      </c>
      <c r="AD173" s="92" t="str">
        <f t="shared" si="33"/>
        <v>50-max-evo</v>
      </c>
      <c r="AE173" s="1" t="s">
        <v>69</v>
      </c>
      <c r="AF173" s="1" t="s">
        <v>1856</v>
      </c>
      <c r="AG173" s="1" t="s">
        <v>7</v>
      </c>
      <c r="AH173" s="1" t="s">
        <v>74</v>
      </c>
      <c r="AK173" s="1" t="s">
        <v>431</v>
      </c>
      <c r="AL173" s="92"/>
      <c r="AM173" s="209">
        <v>0.25231495473852505</v>
      </c>
      <c r="AO173" s="3" t="s">
        <v>93</v>
      </c>
      <c r="AQ173" s="92" t="s">
        <v>959</v>
      </c>
      <c r="AR173" s="92" t="s">
        <v>838</v>
      </c>
      <c r="BE173"/>
      <c r="BF173" s="12"/>
      <c r="BG173"/>
    </row>
    <row r="174" spans="1:59" ht="16">
      <c r="A174" s="5" t="s">
        <v>574</v>
      </c>
      <c r="B174" s="3" t="s">
        <v>1112</v>
      </c>
      <c r="C174" s="5" t="s">
        <v>183</v>
      </c>
      <c r="D174" s="5" t="s">
        <v>179</v>
      </c>
      <c r="E174" s="5">
        <v>172</v>
      </c>
      <c r="F174" s="1">
        <f t="shared" si="34"/>
        <v>3</v>
      </c>
      <c r="G174" s="1">
        <f>INDEX(Family[BaseRarity],MATCH(Heroes!$C174,Family[Family],0))</f>
        <v>3</v>
      </c>
      <c r="H174" s="1">
        <f>INDEX(Family[MaxRarity],MATCH(Heroes!$C174,Family[Family],0))</f>
        <v>4</v>
      </c>
      <c r="I174" s="12">
        <v>1</v>
      </c>
      <c r="J174" s="12" t="s">
        <v>22</v>
      </c>
      <c r="K174" s="1" t="str">
        <f>CONCATENATE(L174,",",VLOOKUP($AO174,'Hero Types'!$B$10:$D$16,2,FALSE))</f>
        <v>5,12</v>
      </c>
      <c r="L174" s="126">
        <v>5</v>
      </c>
      <c r="M174" s="1" t="str">
        <f t="shared" si="29"/>
        <v>Act_r1_Dark_Slice, Ldr_r1_Dark_Blade_Moon Mother's Thanks</v>
      </c>
      <c r="N174" s="29">
        <f>ROUND(INDEX(hPower[Base Pow Min],MATCH($F174,hPower[id],0))*INDEX(hType[Atk],MATCH($L174,hType[Id],0))+9*AM174,0)</f>
        <v>140</v>
      </c>
      <c r="O174" s="28">
        <f>INDEX(hPower[Pow Grow per Lv],MATCH($F174,hPower[id],0))*INDEX(hType[Atk],MATCH($L174,hType[Id],0))</f>
        <v>9.3333333333333321</v>
      </c>
      <c r="P174" s="29">
        <f>ROUND(INDEX(hPower[Base Pow Min],MATCH($F174,hPower[id],0))*INDEX(hType[Hp],MATCH($L174,hType[Id],0))+15*AM174,0)</f>
        <v>67</v>
      </c>
      <c r="Q174" s="28">
        <f>INDEX(hPower[Pow Grow per Lv],MATCH($F174,hPower[id],0))*INDEX(hType[Hp],MATCH($L174,hType[Id],0))</f>
        <v>3.8888888888888893</v>
      </c>
      <c r="R174" s="29">
        <f>ROUND(INDEX(hPower[Base Pow Min],MATCH($F174,hPower[id],0))*INDEX(hType[Rec],MATCH($L174,hType[Id],0))+3*AM174,0)</f>
        <v>47</v>
      </c>
      <c r="S174" s="28">
        <f>INDEX(hPower[Pow Grow per Lv],MATCH($F174,hPower[id],0))*INDEX(hType[Rec],MATCH($L174,hType[Id],0))</f>
        <v>3.1111111111111107</v>
      </c>
      <c r="T174" s="1">
        <f>INDEX(hPower[Team Cost],MATCH($F174,hPower[id],0))</f>
        <v>6</v>
      </c>
      <c r="U174" s="1">
        <v>0</v>
      </c>
      <c r="V174" s="1" t="str">
        <f t="shared" si="30"/>
        <v>1MM25</v>
      </c>
      <c r="W174" s="3">
        <f>INDEX(hPower[Max Lv Min],MATCH(Heroes!F174,hPower[id],0))</f>
        <v>25</v>
      </c>
      <c r="X174" s="1">
        <f>INDEX(Econ[Sell Base],MATCH(Heroes!$F174,Econ[id],0))</f>
        <v>300</v>
      </c>
      <c r="Y174" s="1">
        <f>INDEX(Econ[Sell Growth],MATCH(Heroes!$F174,Econ[id],0))</f>
        <v>300</v>
      </c>
      <c r="Z174" s="1">
        <f>INDEX(Econ[Feed XP Base],MATCH(Heroes!$F174,Econ[id],0))</f>
        <v>300</v>
      </c>
      <c r="AA174" s="1">
        <f>INDEX(Econ[Feed XP Grow],MATCH(Heroes!$F174,Econ[id],0))</f>
        <v>300</v>
      </c>
      <c r="AB174" s="1">
        <f t="shared" si="31"/>
        <v>450</v>
      </c>
      <c r="AC174" s="1">
        <f t="shared" si="32"/>
        <v>450</v>
      </c>
      <c r="AD174" s="92" t="str">
        <f t="shared" si="33"/>
        <v>35-max-evo</v>
      </c>
      <c r="AE174" s="1" t="s">
        <v>69</v>
      </c>
      <c r="AF174" s="1" t="s">
        <v>1857</v>
      </c>
      <c r="AG174" s="1" t="s">
        <v>7</v>
      </c>
      <c r="AH174" s="1" t="s">
        <v>74</v>
      </c>
      <c r="AK174" s="1" t="s">
        <v>431</v>
      </c>
      <c r="AL174" s="92"/>
      <c r="AM174" s="209">
        <v>0.76080609001499433</v>
      </c>
      <c r="AO174" s="3" t="s">
        <v>85</v>
      </c>
      <c r="AQ174" s="92" t="s">
        <v>959</v>
      </c>
      <c r="AR174" s="92" t="s">
        <v>838</v>
      </c>
      <c r="BE174"/>
      <c r="BF174" s="12"/>
      <c r="BG174"/>
    </row>
    <row r="175" spans="1:59" ht="16">
      <c r="A175" s="5" t="s">
        <v>575</v>
      </c>
      <c r="B175" s="3" t="s">
        <v>1113</v>
      </c>
      <c r="C175" s="5" t="s">
        <v>183</v>
      </c>
      <c r="D175" s="5" t="s">
        <v>179</v>
      </c>
      <c r="E175" s="5">
        <v>173</v>
      </c>
      <c r="F175" s="1">
        <f t="shared" si="34"/>
        <v>4</v>
      </c>
      <c r="G175" s="1">
        <f>INDEX(Family[BaseRarity],MATCH(Heroes!$C175,Family[Family],0))</f>
        <v>3</v>
      </c>
      <c r="H175" s="1">
        <f>INDEX(Family[MaxRarity],MATCH(Heroes!$C175,Family[Family],0))</f>
        <v>4</v>
      </c>
      <c r="I175" s="12">
        <v>2</v>
      </c>
      <c r="J175" s="12" t="s">
        <v>22</v>
      </c>
      <c r="K175" s="1" t="str">
        <f>CONCATENATE(L175,",",VLOOKUP($AO175,'Hero Types'!$B$10:$D$16,2,FALSE))</f>
        <v>5,12</v>
      </c>
      <c r="L175" s="126">
        <v>5</v>
      </c>
      <c r="M175" s="1" t="str">
        <f t="shared" si="29"/>
        <v>Act_r1_Dark_Slice, Ldr_r1_Dark_Blade_Moon Mother's Thanks</v>
      </c>
      <c r="N175" s="29">
        <f>ROUND(INDEX(hPower[Base Pow Min],MATCH($F175,hPower[id],0))*INDEX(hType[Atk],MATCH($L175,hType[Id],0))+9*AM175,0)</f>
        <v>273</v>
      </c>
      <c r="O175" s="28">
        <f>INDEX(hPower[Pow Grow per Lv],MATCH($F175,hPower[id],0))*INDEX(hType[Atk],MATCH($L175,hType[Id],0))</f>
        <v>9.3333333333333321</v>
      </c>
      <c r="P175" s="29">
        <f>ROUND(INDEX(hPower[Base Pow Min],MATCH($F175,hPower[id],0))*INDEX(hType[Hp],MATCH($L175,hType[Id],0))+15*AM175,0)</f>
        <v>121</v>
      </c>
      <c r="Q175" s="28">
        <f>INDEX(hPower[Pow Grow per Lv],MATCH($F175,hPower[id],0))*INDEX(hType[Hp],MATCH($L175,hType[Id],0))</f>
        <v>3.8888888888888893</v>
      </c>
      <c r="R175" s="29">
        <f>ROUND(INDEX(hPower[Base Pow Min],MATCH($F175,hPower[id],0))*INDEX(hType[Rec],MATCH($L175,hType[Id],0))+3*AM175,0)</f>
        <v>91</v>
      </c>
      <c r="S175" s="28">
        <f>INDEX(hPower[Pow Grow per Lv],MATCH($F175,hPower[id],0))*INDEX(hType[Rec],MATCH($L175,hType[Id],0))</f>
        <v>3.1111111111111107</v>
      </c>
      <c r="T175" s="1">
        <f>INDEX(hPower[Team Cost],MATCH($F175,hPower[id],0))</f>
        <v>9</v>
      </c>
      <c r="U175" s="1">
        <v>0</v>
      </c>
      <c r="V175" s="1" t="str">
        <f t="shared" si="30"/>
        <v>1MM35</v>
      </c>
      <c r="W175" s="3">
        <f>INDEX(hPower[Max Lv Min],MATCH(Heroes!F175,hPower[id],0))</f>
        <v>35</v>
      </c>
      <c r="X175" s="1">
        <f>INDEX(Econ[Sell Base],MATCH(Heroes!$F175,Econ[id],0))</f>
        <v>400</v>
      </c>
      <c r="Y175" s="1">
        <f>INDEX(Econ[Sell Growth],MATCH(Heroes!$F175,Econ[id],0))</f>
        <v>400</v>
      </c>
      <c r="Z175" s="1">
        <f>INDEX(Econ[Feed XP Base],MATCH(Heroes!$F175,Econ[id],0))</f>
        <v>400</v>
      </c>
      <c r="AA175" s="1">
        <f>INDEX(Econ[Feed XP Grow],MATCH(Heroes!$F175,Econ[id],0))</f>
        <v>400</v>
      </c>
      <c r="AB175" s="1">
        <f t="shared" si="31"/>
        <v>600</v>
      </c>
      <c r="AC175" s="1">
        <f t="shared" si="32"/>
        <v>600</v>
      </c>
      <c r="AD175" s="92" t="str">
        <f t="shared" si="33"/>
        <v>50-max-evo</v>
      </c>
      <c r="AE175" s="1" t="s">
        <v>69</v>
      </c>
      <c r="AF175" s="1" t="s">
        <v>1858</v>
      </c>
      <c r="AG175" s="1" t="s">
        <v>7</v>
      </c>
      <c r="AH175" s="1" t="s">
        <v>74</v>
      </c>
      <c r="AK175" s="1" t="s">
        <v>431</v>
      </c>
      <c r="AL175" s="92"/>
      <c r="AM175" s="209">
        <v>0.67790626861734593</v>
      </c>
      <c r="AO175" s="3" t="s">
        <v>85</v>
      </c>
      <c r="AQ175" s="92" t="s">
        <v>959</v>
      </c>
      <c r="AR175" s="92" t="s">
        <v>838</v>
      </c>
      <c r="BE175"/>
      <c r="BF175" s="12"/>
      <c r="BG175"/>
    </row>
    <row r="176" spans="1:59" ht="16">
      <c r="A176" s="5" t="s">
        <v>670</v>
      </c>
      <c r="B176" s="3" t="s">
        <v>1150</v>
      </c>
      <c r="C176" s="5" t="s">
        <v>183</v>
      </c>
      <c r="D176" s="5" t="s">
        <v>220</v>
      </c>
      <c r="E176" s="5">
        <v>174</v>
      </c>
      <c r="F176" s="1">
        <f t="shared" si="34"/>
        <v>3</v>
      </c>
      <c r="G176" s="1">
        <f>INDEX(Family[BaseRarity],MATCH(Heroes!$C176,Family[Family],0))</f>
        <v>3</v>
      </c>
      <c r="H176" s="1">
        <f>INDEX(Family[MaxRarity],MATCH(Heroes!$C176,Family[Family],0))</f>
        <v>4</v>
      </c>
      <c r="I176" s="12">
        <v>1</v>
      </c>
      <c r="J176" s="12" t="s">
        <v>25</v>
      </c>
      <c r="K176" s="1" t="str">
        <f>CONCATENATE(L176,",",VLOOKUP($AO176,'Hero Types'!$B$10:$D$16,2,FALSE))</f>
        <v>5,13</v>
      </c>
      <c r="L176" s="126">
        <v>5</v>
      </c>
      <c r="M176" s="1" t="str">
        <f t="shared" si="29"/>
        <v>Act_r1_Dark_Slice, Ldr_r1_Dark_Blade_Moon Mother's Thanks</v>
      </c>
      <c r="N176" s="29">
        <f>ROUND(INDEX(hPower[Base Pow Min],MATCH($F176,hPower[id],0))*INDEX(hType[Atk],MATCH($L176,hType[Id],0))+9*AM176,0)</f>
        <v>133</v>
      </c>
      <c r="O176" s="28">
        <f>INDEX(hPower[Pow Grow per Lv],MATCH($F176,hPower[id],0))*INDEX(hType[Atk],MATCH($L176,hType[Id],0))</f>
        <v>9.3333333333333321</v>
      </c>
      <c r="P176" s="29">
        <f>ROUND(INDEX(hPower[Base Pow Min],MATCH($F176,hPower[id],0))*INDEX(hType[Hp],MATCH($L176,hType[Id],0))+15*AM176,0)</f>
        <v>56</v>
      </c>
      <c r="Q176" s="28">
        <f>INDEX(hPower[Pow Grow per Lv],MATCH($F176,hPower[id],0))*INDEX(hType[Hp],MATCH($L176,hType[Id],0))</f>
        <v>3.8888888888888893</v>
      </c>
      <c r="R176" s="29">
        <f>ROUND(INDEX(hPower[Base Pow Min],MATCH($F176,hPower[id],0))*INDEX(hType[Rec],MATCH($L176,hType[Id],0))+3*AM176,0)</f>
        <v>44</v>
      </c>
      <c r="S176" s="28">
        <f>INDEX(hPower[Pow Grow per Lv],MATCH($F176,hPower[id],0))*INDEX(hType[Rec],MATCH($L176,hType[Id],0))</f>
        <v>3.1111111111111107</v>
      </c>
      <c r="T176" s="1">
        <f>INDEX(hPower[Team Cost],MATCH($F176,hPower[id],0))</f>
        <v>6</v>
      </c>
      <c r="U176" s="1">
        <v>0</v>
      </c>
      <c r="V176" s="1" t="str">
        <f t="shared" si="30"/>
        <v>1MM25</v>
      </c>
      <c r="W176" s="3">
        <f>INDEX(hPower[Max Lv Min],MATCH(Heroes!F176,hPower[id],0))</f>
        <v>25</v>
      </c>
      <c r="X176" s="1">
        <f>INDEX(Econ[Sell Base],MATCH(Heroes!$F176,Econ[id],0))</f>
        <v>300</v>
      </c>
      <c r="Y176" s="1">
        <f>INDEX(Econ[Sell Growth],MATCH(Heroes!$F176,Econ[id],0))</f>
        <v>300</v>
      </c>
      <c r="Z176" s="1">
        <f>INDEX(Econ[Feed XP Base],MATCH(Heroes!$F176,Econ[id],0))</f>
        <v>300</v>
      </c>
      <c r="AA176" s="1">
        <f>INDEX(Econ[Feed XP Grow],MATCH(Heroes!$F176,Econ[id],0))</f>
        <v>300</v>
      </c>
      <c r="AB176" s="1">
        <f t="shared" si="31"/>
        <v>450</v>
      </c>
      <c r="AC176" s="1">
        <f t="shared" si="32"/>
        <v>450</v>
      </c>
      <c r="AD176" s="92" t="str">
        <f t="shared" si="33"/>
        <v>35-max-evo</v>
      </c>
      <c r="AE176" s="1" t="s">
        <v>69</v>
      </c>
      <c r="AF176" s="1" t="s">
        <v>1859</v>
      </c>
      <c r="AG176" s="1" t="s">
        <v>7</v>
      </c>
      <c r="AH176" s="1" t="s">
        <v>74</v>
      </c>
      <c r="AK176" s="1" t="s">
        <v>431</v>
      </c>
      <c r="AL176" s="92"/>
      <c r="AM176" s="209">
        <v>1.7809809000702725E-2</v>
      </c>
      <c r="AO176" s="3" t="s">
        <v>111</v>
      </c>
      <c r="AQ176" s="92" t="s">
        <v>959</v>
      </c>
      <c r="AR176" s="92" t="s">
        <v>838</v>
      </c>
      <c r="BE176"/>
      <c r="BF176" s="12"/>
      <c r="BG176"/>
    </row>
    <row r="177" spans="1:59" ht="16">
      <c r="A177" s="5" t="s">
        <v>671</v>
      </c>
      <c r="B177" s="3" t="s">
        <v>1151</v>
      </c>
      <c r="C177" s="5" t="s">
        <v>183</v>
      </c>
      <c r="D177" s="5" t="s">
        <v>220</v>
      </c>
      <c r="E177" s="5">
        <v>175</v>
      </c>
      <c r="F177" s="1">
        <f t="shared" si="34"/>
        <v>4</v>
      </c>
      <c r="G177" s="1">
        <f>INDEX(Family[BaseRarity],MATCH(Heroes!$C177,Family[Family],0))</f>
        <v>3</v>
      </c>
      <c r="H177" s="1">
        <f>INDEX(Family[MaxRarity],MATCH(Heroes!$C177,Family[Family],0))</f>
        <v>4</v>
      </c>
      <c r="I177" s="12">
        <v>2</v>
      </c>
      <c r="J177" s="12" t="s">
        <v>25</v>
      </c>
      <c r="K177" s="1" t="str">
        <f>CONCATENATE(L177,",",VLOOKUP($AO177,'Hero Types'!$B$10:$D$16,2,FALSE))</f>
        <v>5,13</v>
      </c>
      <c r="L177" s="126">
        <v>5</v>
      </c>
      <c r="M177" s="1" t="str">
        <f t="shared" si="29"/>
        <v>Act_r1_Dark_Slice, Ldr_r1_Dark_Blade_Moon Mother's Thanks</v>
      </c>
      <c r="N177" s="29">
        <f>ROUND(INDEX(hPower[Base Pow Min],MATCH($F177,hPower[id],0))*INDEX(hType[Atk],MATCH($L177,hType[Id],0))+9*AM177,0)</f>
        <v>275</v>
      </c>
      <c r="O177" s="28">
        <f>INDEX(hPower[Pow Grow per Lv],MATCH($F177,hPower[id],0))*INDEX(hType[Atk],MATCH($L177,hType[Id],0))</f>
        <v>9.3333333333333321</v>
      </c>
      <c r="P177" s="29">
        <f>ROUND(INDEX(hPower[Base Pow Min],MATCH($F177,hPower[id],0))*INDEX(hType[Hp],MATCH($L177,hType[Id],0))+15*AM177,0)</f>
        <v>125</v>
      </c>
      <c r="Q177" s="28">
        <f>INDEX(hPower[Pow Grow per Lv],MATCH($F177,hPower[id],0))*INDEX(hType[Hp],MATCH($L177,hType[Id],0))</f>
        <v>3.8888888888888893</v>
      </c>
      <c r="R177" s="29">
        <f>ROUND(INDEX(hPower[Base Pow Min],MATCH($F177,hPower[id],0))*INDEX(hType[Rec],MATCH($L177,hType[Id],0))+3*AM177,0)</f>
        <v>92</v>
      </c>
      <c r="S177" s="28">
        <f>INDEX(hPower[Pow Grow per Lv],MATCH($F177,hPower[id],0))*INDEX(hType[Rec],MATCH($L177,hType[Id],0))</f>
        <v>3.1111111111111107</v>
      </c>
      <c r="T177" s="1">
        <f>INDEX(hPower[Team Cost],MATCH($F177,hPower[id],0))</f>
        <v>9</v>
      </c>
      <c r="U177" s="1">
        <v>0</v>
      </c>
      <c r="V177" s="1" t="str">
        <f t="shared" si="30"/>
        <v>1MM35</v>
      </c>
      <c r="W177" s="3">
        <f>INDEX(hPower[Max Lv Min],MATCH(Heroes!F177,hPower[id],0))</f>
        <v>35</v>
      </c>
      <c r="X177" s="1">
        <f>INDEX(Econ[Sell Base],MATCH(Heroes!$F177,Econ[id],0))</f>
        <v>400</v>
      </c>
      <c r="Y177" s="1">
        <f>INDEX(Econ[Sell Growth],MATCH(Heroes!$F177,Econ[id],0))</f>
        <v>400</v>
      </c>
      <c r="Z177" s="1">
        <f>INDEX(Econ[Feed XP Base],MATCH(Heroes!$F177,Econ[id],0))</f>
        <v>400</v>
      </c>
      <c r="AA177" s="1">
        <f>INDEX(Econ[Feed XP Grow],MATCH(Heroes!$F177,Econ[id],0))</f>
        <v>400</v>
      </c>
      <c r="AB177" s="1">
        <f t="shared" si="31"/>
        <v>600</v>
      </c>
      <c r="AC177" s="1">
        <f t="shared" si="32"/>
        <v>600</v>
      </c>
      <c r="AD177" s="92" t="str">
        <f t="shared" si="33"/>
        <v>50-max-evo</v>
      </c>
      <c r="AE177" s="1" t="s">
        <v>69</v>
      </c>
      <c r="AF177" s="1" t="s">
        <v>1860</v>
      </c>
      <c r="AG177" s="1" t="s">
        <v>7</v>
      </c>
      <c r="AH177" s="1" t="s">
        <v>74</v>
      </c>
      <c r="AK177" s="1" t="s">
        <v>431</v>
      </c>
      <c r="AL177" s="92"/>
      <c r="AM177" s="209">
        <v>0.94149449580688294</v>
      </c>
      <c r="AO177" s="3" t="s">
        <v>111</v>
      </c>
      <c r="AQ177" s="92" t="s">
        <v>959</v>
      </c>
      <c r="AR177" s="92" t="s">
        <v>838</v>
      </c>
      <c r="BE177"/>
      <c r="BF177" s="12"/>
      <c r="BG177"/>
    </row>
    <row r="178" spans="1:59" ht="16">
      <c r="A178" s="5" t="s">
        <v>608</v>
      </c>
      <c r="B178" s="3" t="s">
        <v>1152</v>
      </c>
      <c r="C178" s="5" t="s">
        <v>183</v>
      </c>
      <c r="D178" s="5" t="s">
        <v>195</v>
      </c>
      <c r="E178" s="5">
        <v>176</v>
      </c>
      <c r="F178" s="1">
        <f t="shared" si="34"/>
        <v>3</v>
      </c>
      <c r="G178" s="1">
        <f>INDEX(Family[BaseRarity],MATCH(Heroes!$C178,Family[Family],0))</f>
        <v>3</v>
      </c>
      <c r="H178" s="1">
        <f>INDEX(Family[MaxRarity],MATCH(Heroes!$C178,Family[Family],0))</f>
        <v>4</v>
      </c>
      <c r="I178" s="12">
        <v>1</v>
      </c>
      <c r="J178" s="12" t="s">
        <v>24</v>
      </c>
      <c r="K178" s="1" t="str">
        <f>CONCATENATE(L178,",",VLOOKUP($AO178,'Hero Types'!$B$10:$D$16,2,FALSE))</f>
        <v>5,12</v>
      </c>
      <c r="L178" s="126">
        <v>5</v>
      </c>
      <c r="M178" s="1" t="str">
        <f t="shared" si="29"/>
        <v>Act_r1_Dark_Slice, Ldr_r1_Dark_Blade_Moon Mother's Thanks</v>
      </c>
      <c r="N178" s="29">
        <f>ROUND(INDEX(hPower[Base Pow Min],MATCH($F178,hPower[id],0))*INDEX(hType[Atk],MATCH($L178,hType[Id],0))+9*AM178,0)</f>
        <v>136</v>
      </c>
      <c r="O178" s="28">
        <f>INDEX(hPower[Pow Grow per Lv],MATCH($F178,hPower[id],0))*INDEX(hType[Atk],MATCH($L178,hType[Id],0))</f>
        <v>9.3333333333333321</v>
      </c>
      <c r="P178" s="29">
        <f>ROUND(INDEX(hPower[Base Pow Min],MATCH($F178,hPower[id],0))*INDEX(hType[Hp],MATCH($L178,hType[Id],0))+15*AM178,0)</f>
        <v>60</v>
      </c>
      <c r="Q178" s="28">
        <f>INDEX(hPower[Pow Grow per Lv],MATCH($F178,hPower[id],0))*INDEX(hType[Hp],MATCH($L178,hType[Id],0))</f>
        <v>3.8888888888888893</v>
      </c>
      <c r="R178" s="29">
        <f>ROUND(INDEX(hPower[Base Pow Min],MATCH($F178,hPower[id],0))*INDEX(hType[Rec],MATCH($L178,hType[Id],0))+3*AM178,0)</f>
        <v>45</v>
      </c>
      <c r="S178" s="28">
        <f>INDEX(hPower[Pow Grow per Lv],MATCH($F178,hPower[id],0))*INDEX(hType[Rec],MATCH($L178,hType[Id],0))</f>
        <v>3.1111111111111107</v>
      </c>
      <c r="T178" s="1">
        <f>INDEX(hPower[Team Cost],MATCH($F178,hPower[id],0))</f>
        <v>6</v>
      </c>
      <c r="U178" s="1">
        <v>0</v>
      </c>
      <c r="V178" s="1" t="str">
        <f t="shared" si="30"/>
        <v>1MM25</v>
      </c>
      <c r="W178" s="3">
        <f>INDEX(hPower[Max Lv Min],MATCH(Heroes!F178,hPower[id],0))</f>
        <v>25</v>
      </c>
      <c r="X178" s="1">
        <f>INDEX(Econ[Sell Base],MATCH(Heroes!$F178,Econ[id],0))</f>
        <v>300</v>
      </c>
      <c r="Y178" s="1">
        <f>INDEX(Econ[Sell Growth],MATCH(Heroes!$F178,Econ[id],0))</f>
        <v>300</v>
      </c>
      <c r="Z178" s="1">
        <f>INDEX(Econ[Feed XP Base],MATCH(Heroes!$F178,Econ[id],0))</f>
        <v>300</v>
      </c>
      <c r="AA178" s="1">
        <f>INDEX(Econ[Feed XP Grow],MATCH(Heroes!$F178,Econ[id],0))</f>
        <v>300</v>
      </c>
      <c r="AB178" s="1">
        <f t="shared" si="31"/>
        <v>450</v>
      </c>
      <c r="AC178" s="1">
        <f t="shared" si="32"/>
        <v>450</v>
      </c>
      <c r="AD178" s="92" t="str">
        <f t="shared" si="33"/>
        <v>35-max-evo</v>
      </c>
      <c r="AE178" s="1" t="s">
        <v>69</v>
      </c>
      <c r="AF178" s="1" t="s">
        <v>1861</v>
      </c>
      <c r="AG178" s="1" t="s">
        <v>7</v>
      </c>
      <c r="AH178" s="1" t="s">
        <v>74</v>
      </c>
      <c r="AK178" s="1" t="s">
        <v>431</v>
      </c>
      <c r="AL178" s="92"/>
      <c r="AM178" s="209">
        <v>0.32109584176622707</v>
      </c>
      <c r="AO178" s="3" t="s">
        <v>85</v>
      </c>
      <c r="AQ178" s="92" t="s">
        <v>959</v>
      </c>
      <c r="AR178" s="92" t="s">
        <v>838</v>
      </c>
      <c r="BE178"/>
      <c r="BF178" s="12"/>
      <c r="BG178"/>
    </row>
    <row r="179" spans="1:59" ht="16">
      <c r="A179" s="5" t="s">
        <v>609</v>
      </c>
      <c r="B179" s="3" t="s">
        <v>1153</v>
      </c>
      <c r="C179" s="5" t="s">
        <v>183</v>
      </c>
      <c r="D179" s="5" t="s">
        <v>195</v>
      </c>
      <c r="E179" s="5">
        <v>177</v>
      </c>
      <c r="F179" s="1">
        <f t="shared" si="34"/>
        <v>4</v>
      </c>
      <c r="G179" s="1">
        <f>INDEX(Family[BaseRarity],MATCH(Heroes!$C179,Family[Family],0))</f>
        <v>3</v>
      </c>
      <c r="H179" s="1">
        <f>INDEX(Family[MaxRarity],MATCH(Heroes!$C179,Family[Family],0))</f>
        <v>4</v>
      </c>
      <c r="I179" s="12">
        <v>2</v>
      </c>
      <c r="J179" s="12" t="s">
        <v>24</v>
      </c>
      <c r="K179" s="1" t="str">
        <f>CONCATENATE(L179,",",VLOOKUP($AO179,'Hero Types'!$B$10:$D$16,2,FALSE))</f>
        <v>5,12</v>
      </c>
      <c r="L179" s="126">
        <v>5</v>
      </c>
      <c r="M179" s="1" t="str">
        <f t="shared" si="29"/>
        <v>Act_r1_Dark_Slice, Ldr_r1_Dark_Blade_Moon Mother's Thanks</v>
      </c>
      <c r="N179" s="29">
        <f>ROUND(INDEX(hPower[Base Pow Min],MATCH($F179,hPower[id],0))*INDEX(hType[Atk],MATCH($L179,hType[Id],0))+9*AM179,0)</f>
        <v>273</v>
      </c>
      <c r="O179" s="28">
        <f>INDEX(hPower[Pow Grow per Lv],MATCH($F179,hPower[id],0))*INDEX(hType[Atk],MATCH($L179,hType[Id],0))</f>
        <v>9.3333333333333321</v>
      </c>
      <c r="P179" s="29">
        <f>ROUND(INDEX(hPower[Base Pow Min],MATCH($F179,hPower[id],0))*INDEX(hType[Hp],MATCH($L179,hType[Id],0))+15*AM179,0)</f>
        <v>121</v>
      </c>
      <c r="Q179" s="28">
        <f>INDEX(hPower[Pow Grow per Lv],MATCH($F179,hPower[id],0))*INDEX(hType[Hp],MATCH($L179,hType[Id],0))</f>
        <v>3.8888888888888893</v>
      </c>
      <c r="R179" s="29">
        <f>ROUND(INDEX(hPower[Base Pow Min],MATCH($F179,hPower[id],0))*INDEX(hType[Rec],MATCH($L179,hType[Id],0))+3*AM179,0)</f>
        <v>91</v>
      </c>
      <c r="S179" s="28">
        <f>INDEX(hPower[Pow Grow per Lv],MATCH($F179,hPower[id],0))*INDEX(hType[Rec],MATCH($L179,hType[Id],0))</f>
        <v>3.1111111111111107</v>
      </c>
      <c r="T179" s="1">
        <f>INDEX(hPower[Team Cost],MATCH($F179,hPower[id],0))</f>
        <v>9</v>
      </c>
      <c r="U179" s="1">
        <v>0</v>
      </c>
      <c r="V179" s="1" t="str">
        <f t="shared" si="30"/>
        <v>1MM35</v>
      </c>
      <c r="W179" s="3">
        <f>INDEX(hPower[Max Lv Min],MATCH(Heroes!F179,hPower[id],0))</f>
        <v>35</v>
      </c>
      <c r="X179" s="1">
        <f>INDEX(Econ[Sell Base],MATCH(Heroes!$F179,Econ[id],0))</f>
        <v>400</v>
      </c>
      <c r="Y179" s="1">
        <f>INDEX(Econ[Sell Growth],MATCH(Heroes!$F179,Econ[id],0))</f>
        <v>400</v>
      </c>
      <c r="Z179" s="1">
        <f>INDEX(Econ[Feed XP Base],MATCH(Heroes!$F179,Econ[id],0))</f>
        <v>400</v>
      </c>
      <c r="AA179" s="1">
        <f>INDEX(Econ[Feed XP Grow],MATCH(Heroes!$F179,Econ[id],0))</f>
        <v>400</v>
      </c>
      <c r="AB179" s="1">
        <f t="shared" si="31"/>
        <v>600</v>
      </c>
      <c r="AC179" s="1">
        <f t="shared" si="32"/>
        <v>600</v>
      </c>
      <c r="AD179" s="92" t="str">
        <f t="shared" si="33"/>
        <v>50-max-evo</v>
      </c>
      <c r="AE179" s="1" t="s">
        <v>69</v>
      </c>
      <c r="AF179" s="1" t="s">
        <v>1862</v>
      </c>
      <c r="AG179" s="1" t="s">
        <v>7</v>
      </c>
      <c r="AH179" s="1" t="s">
        <v>74</v>
      </c>
      <c r="AK179" s="1" t="s">
        <v>431</v>
      </c>
      <c r="AL179" s="92"/>
      <c r="AM179" s="209">
        <v>0.68152314526249125</v>
      </c>
      <c r="AO179" s="3" t="s">
        <v>85</v>
      </c>
      <c r="AQ179" s="92" t="s">
        <v>959</v>
      </c>
      <c r="AR179" s="92" t="s">
        <v>838</v>
      </c>
      <c r="BE179"/>
      <c r="BF179" s="12"/>
      <c r="BG179"/>
    </row>
    <row r="180" spans="1:59" ht="16">
      <c r="A180" s="5" t="s">
        <v>567</v>
      </c>
      <c r="B180" s="3" t="s">
        <v>1120</v>
      </c>
      <c r="C180" s="5" t="s">
        <v>526</v>
      </c>
      <c r="D180" s="5" t="s">
        <v>32</v>
      </c>
      <c r="E180" s="5">
        <v>178</v>
      </c>
      <c r="F180" s="1">
        <f t="shared" si="34"/>
        <v>3</v>
      </c>
      <c r="G180" s="1">
        <f>INDEX(Family[BaseRarity],MATCH(Heroes!$C180,Family[Family],0))</f>
        <v>3</v>
      </c>
      <c r="H180" s="1">
        <f>INDEX(Family[MaxRarity],MATCH(Heroes!$C180,Family[Family],0))</f>
        <v>4</v>
      </c>
      <c r="I180" s="12">
        <v>1</v>
      </c>
      <c r="J180" s="12" t="s">
        <v>22</v>
      </c>
      <c r="K180" s="1" t="str">
        <f>CONCATENATE(L180,",",VLOOKUP($AO180,'Hero Types'!$B$10:$D$16,2,FALSE))</f>
        <v>4,16</v>
      </c>
      <c r="L180" s="126">
        <v>4</v>
      </c>
      <c r="M180" s="1" t="str">
        <f t="shared" si="29"/>
        <v>Act_r1_Dark_Slice, Ldr_r1_Dark_Blade_Moon Mother's Thanks</v>
      </c>
      <c r="N180" s="29">
        <f>ROUND(INDEX(hPower[Base Pow Min],MATCH($F180,hPower[id],0))*INDEX(hType[Atk],MATCH($L180,hType[Id],0))+9*AM180,0)</f>
        <v>170</v>
      </c>
      <c r="O180" s="28">
        <f>INDEX(hPower[Pow Grow per Lv],MATCH($F180,hPower[id],0))*INDEX(hType[Atk],MATCH($L180,hType[Id],0))</f>
        <v>11.666666666666668</v>
      </c>
      <c r="P180" s="29">
        <f>ROUND(INDEX(hPower[Base Pow Min],MATCH($F180,hPower[id],0))*INDEX(hType[Hp],MATCH($L180,hType[Id],0))+15*AM180,0)</f>
        <v>117</v>
      </c>
      <c r="Q180" s="28">
        <f>INDEX(hPower[Pow Grow per Lv],MATCH($F180,hPower[id],0))*INDEX(hType[Hp],MATCH($L180,hType[Id],0))</f>
        <v>7.7777777777777786</v>
      </c>
      <c r="R180" s="29">
        <f>ROUND(INDEX(hPower[Base Pow Min],MATCH($F180,hPower[id],0))*INDEX(hType[Rec],MATCH($L180,hType[Id],0))+3*AM180,0)</f>
        <v>23</v>
      </c>
      <c r="S180" s="28">
        <f>INDEX(hPower[Pow Grow per Lv],MATCH($F180,hPower[id],0))*INDEX(hType[Rec],MATCH($L180,hType[Id],0))</f>
        <v>1.5555555555555554</v>
      </c>
      <c r="T180" s="1">
        <f>INDEX(hPower[Team Cost],MATCH($F180,hPower[id],0))</f>
        <v>6</v>
      </c>
      <c r="U180" s="1">
        <v>0</v>
      </c>
      <c r="V180" s="1" t="str">
        <f t="shared" si="30"/>
        <v>1MM25</v>
      </c>
      <c r="W180" s="3">
        <f>INDEX(hPower[Max Lv Min],MATCH(Heroes!F180,hPower[id],0))</f>
        <v>25</v>
      </c>
      <c r="X180" s="1">
        <f>INDEX(Econ[Sell Base],MATCH(Heroes!$F180,Econ[id],0))</f>
        <v>300</v>
      </c>
      <c r="Y180" s="1">
        <f>INDEX(Econ[Sell Growth],MATCH(Heroes!$F180,Econ[id],0))</f>
        <v>300</v>
      </c>
      <c r="Z180" s="1">
        <f>INDEX(Econ[Feed XP Base],MATCH(Heroes!$F180,Econ[id],0))</f>
        <v>300</v>
      </c>
      <c r="AA180" s="1">
        <f>INDEX(Econ[Feed XP Grow],MATCH(Heroes!$F180,Econ[id],0))</f>
        <v>300</v>
      </c>
      <c r="AB180" s="1">
        <f t="shared" si="31"/>
        <v>450</v>
      </c>
      <c r="AC180" s="1">
        <f t="shared" si="32"/>
        <v>450</v>
      </c>
      <c r="AD180" s="92" t="str">
        <f t="shared" si="33"/>
        <v>35-max-evo</v>
      </c>
      <c r="AE180" s="1" t="s">
        <v>69</v>
      </c>
      <c r="AF180" s="1" t="s">
        <v>1863</v>
      </c>
      <c r="AG180" s="1" t="s">
        <v>7</v>
      </c>
      <c r="AH180" s="1" t="s">
        <v>74</v>
      </c>
      <c r="AK180" s="1" t="s">
        <v>431</v>
      </c>
      <c r="AL180" s="92"/>
      <c r="AM180" s="209">
        <v>0.39981734151627091</v>
      </c>
      <c r="AO180" s="3" t="s">
        <v>821</v>
      </c>
      <c r="AQ180" s="92" t="s">
        <v>959</v>
      </c>
      <c r="AR180" s="92" t="s">
        <v>838</v>
      </c>
      <c r="BE180"/>
      <c r="BF180" s="12"/>
      <c r="BG180"/>
    </row>
    <row r="181" spans="1:59" ht="16">
      <c r="A181" s="5" t="s">
        <v>568</v>
      </c>
      <c r="B181" s="3" t="s">
        <v>1121</v>
      </c>
      <c r="C181" s="5" t="s">
        <v>526</v>
      </c>
      <c r="D181" s="5" t="s">
        <v>32</v>
      </c>
      <c r="E181" s="5">
        <v>179</v>
      </c>
      <c r="F181" s="1">
        <f t="shared" si="34"/>
        <v>4</v>
      </c>
      <c r="G181" s="1">
        <f>INDEX(Family[BaseRarity],MATCH(Heroes!$C181,Family[Family],0))</f>
        <v>3</v>
      </c>
      <c r="H181" s="1">
        <f>INDEX(Family[MaxRarity],MATCH(Heroes!$C181,Family[Family],0))</f>
        <v>4</v>
      </c>
      <c r="I181" s="12">
        <v>2</v>
      </c>
      <c r="J181" s="12" t="s">
        <v>22</v>
      </c>
      <c r="K181" s="1" t="str">
        <f>CONCATENATE(L181,",",VLOOKUP($AO181,'Hero Types'!$B$10:$D$16,2,FALSE))</f>
        <v>4,16</v>
      </c>
      <c r="L181" s="126">
        <v>4</v>
      </c>
      <c r="M181" s="1" t="str">
        <f t="shared" si="29"/>
        <v>Act_r1_Dark_Slice, Ldr_r1_Dark_Blade_Moon Mother's Thanks</v>
      </c>
      <c r="N181" s="29">
        <f>ROUND(INDEX(hPower[Base Pow Min],MATCH($F181,hPower[id],0))*INDEX(hType[Atk],MATCH($L181,hType[Id],0))+9*AM181,0)</f>
        <v>336</v>
      </c>
      <c r="O181" s="28">
        <f>INDEX(hPower[Pow Grow per Lv],MATCH($F181,hPower[id],0))*INDEX(hType[Atk],MATCH($L181,hType[Id],0))</f>
        <v>11.666666666666668</v>
      </c>
      <c r="P181" s="29">
        <f>ROUND(INDEX(hPower[Base Pow Min],MATCH($F181,hPower[id],0))*INDEX(hType[Hp],MATCH($L181,hType[Id],0))+15*AM181,0)</f>
        <v>227</v>
      </c>
      <c r="Q181" s="28">
        <f>INDEX(hPower[Pow Grow per Lv],MATCH($F181,hPower[id],0))*INDEX(hType[Hp],MATCH($L181,hType[Id],0))</f>
        <v>7.7777777777777786</v>
      </c>
      <c r="R181" s="29">
        <f>ROUND(INDEX(hPower[Base Pow Min],MATCH($F181,hPower[id],0))*INDEX(hType[Rec],MATCH($L181,hType[Id],0))+3*AM181,0)</f>
        <v>45</v>
      </c>
      <c r="S181" s="28">
        <f>INDEX(hPower[Pow Grow per Lv],MATCH($F181,hPower[id],0))*INDEX(hType[Rec],MATCH($L181,hType[Id],0))</f>
        <v>1.5555555555555554</v>
      </c>
      <c r="T181" s="1">
        <f>INDEX(hPower[Team Cost],MATCH($F181,hPower[id],0))</f>
        <v>9</v>
      </c>
      <c r="U181" s="1">
        <v>0</v>
      </c>
      <c r="V181" s="1" t="str">
        <f t="shared" si="30"/>
        <v>1MM35</v>
      </c>
      <c r="W181" s="3">
        <f>INDEX(hPower[Max Lv Min],MATCH(Heroes!F181,hPower[id],0))</f>
        <v>35</v>
      </c>
      <c r="X181" s="1">
        <f>INDEX(Econ[Sell Base],MATCH(Heroes!$F181,Econ[id],0))</f>
        <v>400</v>
      </c>
      <c r="Y181" s="1">
        <f>INDEX(Econ[Sell Growth],MATCH(Heroes!$F181,Econ[id],0))</f>
        <v>400</v>
      </c>
      <c r="Z181" s="1">
        <f>INDEX(Econ[Feed XP Base],MATCH(Heroes!$F181,Econ[id],0))</f>
        <v>400</v>
      </c>
      <c r="AA181" s="1">
        <f>INDEX(Econ[Feed XP Grow],MATCH(Heroes!$F181,Econ[id],0))</f>
        <v>400</v>
      </c>
      <c r="AB181" s="1">
        <f t="shared" si="31"/>
        <v>600</v>
      </c>
      <c r="AC181" s="1">
        <f t="shared" si="32"/>
        <v>600</v>
      </c>
      <c r="AD181" s="92" t="str">
        <f t="shared" si="33"/>
        <v>50-max-evo</v>
      </c>
      <c r="AE181" s="1" t="s">
        <v>69</v>
      </c>
      <c r="AF181" s="1" t="s">
        <v>1864</v>
      </c>
      <c r="AG181" s="1" t="s">
        <v>7</v>
      </c>
      <c r="AH181" s="1" t="s">
        <v>74</v>
      </c>
      <c r="AK181" s="1" t="s">
        <v>431</v>
      </c>
      <c r="AL181" s="92"/>
      <c r="AM181" s="209">
        <v>0.28856250106457992</v>
      </c>
      <c r="AO181" s="3" t="s">
        <v>821</v>
      </c>
      <c r="AQ181" s="92" t="s">
        <v>959</v>
      </c>
      <c r="AR181" s="92" t="s">
        <v>838</v>
      </c>
      <c r="BE181"/>
      <c r="BF181" s="12"/>
      <c r="BG181"/>
    </row>
    <row r="182" spans="1:59" ht="16">
      <c r="A182" s="5" t="s">
        <v>624</v>
      </c>
      <c r="B182" s="3" t="s">
        <v>1111</v>
      </c>
      <c r="C182" s="5" t="s">
        <v>166</v>
      </c>
      <c r="D182" s="5" t="s">
        <v>204</v>
      </c>
      <c r="E182" s="5">
        <v>180</v>
      </c>
      <c r="F182" s="1">
        <f t="shared" si="34"/>
        <v>4</v>
      </c>
      <c r="G182" s="1">
        <f>INDEX(Family[BaseRarity],MATCH(Heroes!$C182,Family[Family],0))</f>
        <v>4</v>
      </c>
      <c r="H182" s="1">
        <f>INDEX(Family[MaxRarity],MATCH(Heroes!$C182,Family[Family],0))</f>
        <v>4</v>
      </c>
      <c r="I182" s="12">
        <v>1</v>
      </c>
      <c r="J182" s="12" t="s">
        <v>23</v>
      </c>
      <c r="K182" s="1" t="str">
        <f>CONCATENATE(L182,",",VLOOKUP($AO182,'Hero Types'!$B$10:$D$16,2,FALSE))</f>
        <v>7,15</v>
      </c>
      <c r="L182" s="126">
        <v>7</v>
      </c>
      <c r="M182" s="1" t="str">
        <f t="shared" si="29"/>
        <v>Act_r1_Dark_Slice, Ldr_r1_Dark_Blade_Moon Mother's Thanks</v>
      </c>
      <c r="N182" s="29">
        <f>ROUND(INDEX(hPower[Base Pow Min],MATCH($F182,hPower[id],0))*INDEX(hType[Atk],MATCH($L182,hType[Id],0))+9*AM182,0)</f>
        <v>134</v>
      </c>
      <c r="O182" s="28">
        <f>INDEX(hPower[Pow Grow per Lv],MATCH($F182,hPower[id],0))*INDEX(hType[Atk],MATCH($L182,hType[Id],0))</f>
        <v>4.6666666666666661</v>
      </c>
      <c r="P182" s="29">
        <f>ROUND(INDEX(hPower[Base Pow Min],MATCH($F182,hPower[id],0))*INDEX(hType[Hp],MATCH($L182,hType[Id],0))+15*AM182,0)</f>
        <v>556</v>
      </c>
      <c r="Q182" s="28">
        <f>INDEX(hPower[Pow Grow per Lv],MATCH($F182,hPower[id],0))*INDEX(hType[Hp],MATCH($L182,hType[Id],0))</f>
        <v>19.444444444444443</v>
      </c>
      <c r="R182" s="29">
        <f>ROUND(INDEX(hPower[Base Pow Min],MATCH($F182,hPower[id],0))*INDEX(hType[Rec],MATCH($L182,hType[Id],0))+3*AM182,0)</f>
        <v>45</v>
      </c>
      <c r="S182" s="28">
        <f>INDEX(hPower[Pow Grow per Lv],MATCH($F182,hPower[id],0))*INDEX(hType[Rec],MATCH($L182,hType[Id],0))</f>
        <v>1.5555555555555554</v>
      </c>
      <c r="T182" s="1">
        <f>INDEX(hPower[Team Cost],MATCH($F182,hPower[id],0))</f>
        <v>9</v>
      </c>
      <c r="U182" s="1">
        <v>0</v>
      </c>
      <c r="V182" s="1" t="str">
        <f t="shared" si="30"/>
        <v>1MM35</v>
      </c>
      <c r="W182" s="3">
        <f>INDEX(hPower[Max Lv Min],MATCH(Heroes!F182,hPower[id],0))</f>
        <v>35</v>
      </c>
      <c r="X182" s="1">
        <f>INDEX(Econ[Sell Base],MATCH(Heroes!$F182,Econ[id],0))</f>
        <v>400</v>
      </c>
      <c r="Y182" s="1">
        <f>INDEX(Econ[Sell Growth],MATCH(Heroes!$F182,Econ[id],0))</f>
        <v>400</v>
      </c>
      <c r="Z182" s="1">
        <f>INDEX(Econ[Feed XP Base],MATCH(Heroes!$F182,Econ[id],0))</f>
        <v>400</v>
      </c>
      <c r="AA182" s="1">
        <f>INDEX(Econ[Feed XP Grow],MATCH(Heroes!$F182,Econ[id],0))</f>
        <v>400</v>
      </c>
      <c r="AB182" s="1">
        <f t="shared" si="31"/>
        <v>600</v>
      </c>
      <c r="AC182" s="1">
        <f t="shared" si="32"/>
        <v>600</v>
      </c>
      <c r="AD182" s="92" t="str">
        <f t="shared" si="33"/>
        <v>50-max-evo</v>
      </c>
      <c r="AE182" s="1" t="s">
        <v>69</v>
      </c>
      <c r="AF182" s="1" t="s">
        <v>1865</v>
      </c>
      <c r="AG182" s="1" t="s">
        <v>7</v>
      </c>
      <c r="AH182" s="1" t="s">
        <v>74</v>
      </c>
      <c r="AK182" s="1" t="s">
        <v>431</v>
      </c>
      <c r="AL182" s="92"/>
      <c r="AM182" s="209">
        <v>4.3557578488902737E-2</v>
      </c>
      <c r="AO182" s="3" t="s">
        <v>20</v>
      </c>
      <c r="AQ182" s="92" t="s">
        <v>959</v>
      </c>
      <c r="AR182" s="92" t="s">
        <v>838</v>
      </c>
      <c r="BE182"/>
      <c r="BF182" s="12"/>
      <c r="BG182"/>
    </row>
    <row r="183" spans="1:59" ht="16">
      <c r="A183" s="5" t="s">
        <v>548</v>
      </c>
      <c r="B183" s="3" t="s">
        <v>1116</v>
      </c>
      <c r="C183" s="5" t="s">
        <v>152</v>
      </c>
      <c r="D183" s="5" t="s">
        <v>151</v>
      </c>
      <c r="E183" s="5">
        <v>181</v>
      </c>
      <c r="F183" s="1">
        <f t="shared" si="34"/>
        <v>4</v>
      </c>
      <c r="G183" s="1">
        <f>INDEX(Family[BaseRarity],MATCH(Heroes!$C183,Family[Family],0))</f>
        <v>4</v>
      </c>
      <c r="H183" s="1">
        <f>INDEX(Family[MaxRarity],MATCH(Heroes!$C183,Family[Family],0))</f>
        <v>5</v>
      </c>
      <c r="I183" s="12">
        <v>1</v>
      </c>
      <c r="J183" s="12" t="s">
        <v>22</v>
      </c>
      <c r="K183" s="1" t="str">
        <f>CONCATENATE(L183,",",VLOOKUP($AO183,'Hero Types'!$B$10:$D$16,2,FALSE))</f>
        <v>6,15</v>
      </c>
      <c r="L183" s="126">
        <v>6</v>
      </c>
      <c r="M183" s="1" t="str">
        <f t="shared" si="29"/>
        <v>Act_r1_Dark_Slice, Ldr_r1_Dark_Blade_Moon Mother's Thanks</v>
      </c>
      <c r="N183" s="29">
        <f>ROUND(INDEX(hPower[Base Pow Min],MATCH($F183,hPower[id],0))*INDEX(hType[Atk],MATCH($L183,hType[Id],0))+9*AM183,0)</f>
        <v>268</v>
      </c>
      <c r="O183" s="28">
        <f>INDEX(hPower[Pow Grow per Lv],MATCH($F183,hPower[id],0))*INDEX(hType[Atk],MATCH($L183,hType[Id],0))</f>
        <v>9.3333333333333321</v>
      </c>
      <c r="P183" s="29">
        <f>ROUND(INDEX(hPower[Base Pow Min],MATCH($F183,hPower[id],0))*INDEX(hType[Hp],MATCH($L183,hType[Id],0))+15*AM183,0)</f>
        <v>446</v>
      </c>
      <c r="Q183" s="28">
        <f>INDEX(hPower[Pow Grow per Lv],MATCH($F183,hPower[id],0))*INDEX(hType[Hp],MATCH($L183,hType[Id],0))</f>
        <v>15.555555555555557</v>
      </c>
      <c r="R183" s="29">
        <f>ROUND(INDEX(hPower[Base Pow Min],MATCH($F183,hPower[id],0))*INDEX(hType[Rec],MATCH($L183,hType[Id],0))+3*AM183,0)</f>
        <v>23</v>
      </c>
      <c r="S183" s="28">
        <f>INDEX(hPower[Pow Grow per Lv],MATCH($F183,hPower[id],0))*INDEX(hType[Rec],MATCH($L183,hType[Id],0))</f>
        <v>0.77777777777777768</v>
      </c>
      <c r="T183" s="1">
        <f>INDEX(hPower[Team Cost],MATCH($F183,hPower[id],0))</f>
        <v>9</v>
      </c>
      <c r="U183" s="1">
        <v>0</v>
      </c>
      <c r="V183" s="1" t="str">
        <f t="shared" si="30"/>
        <v>1MM35</v>
      </c>
      <c r="W183" s="3">
        <f>INDEX(hPower[Max Lv Min],MATCH(Heroes!F183,hPower[id],0))</f>
        <v>35</v>
      </c>
      <c r="X183" s="1">
        <f>INDEX(Econ[Sell Base],MATCH(Heroes!$F183,Econ[id],0))</f>
        <v>400</v>
      </c>
      <c r="Y183" s="1">
        <f>INDEX(Econ[Sell Growth],MATCH(Heroes!$F183,Econ[id],0))</f>
        <v>400</v>
      </c>
      <c r="Z183" s="1">
        <f>INDEX(Econ[Feed XP Base],MATCH(Heroes!$F183,Econ[id],0))</f>
        <v>400</v>
      </c>
      <c r="AA183" s="1">
        <f>INDEX(Econ[Feed XP Grow],MATCH(Heroes!$F183,Econ[id],0))</f>
        <v>400</v>
      </c>
      <c r="AB183" s="1">
        <f t="shared" si="31"/>
        <v>600</v>
      </c>
      <c r="AC183" s="1">
        <f t="shared" si="32"/>
        <v>600</v>
      </c>
      <c r="AD183" s="92" t="str">
        <f t="shared" si="33"/>
        <v>50-max-evo</v>
      </c>
      <c r="AE183" s="1" t="s">
        <v>69</v>
      </c>
      <c r="AF183" s="1" t="s">
        <v>1866</v>
      </c>
      <c r="AG183" s="1" t="s">
        <v>7</v>
      </c>
      <c r="AH183" s="1" t="s">
        <v>74</v>
      </c>
      <c r="AK183" s="1" t="s">
        <v>431</v>
      </c>
      <c r="AL183" s="92"/>
      <c r="AM183" s="209">
        <v>0.10442218999064889</v>
      </c>
      <c r="AO183" s="3" t="s">
        <v>20</v>
      </c>
      <c r="AQ183" s="92" t="s">
        <v>959</v>
      </c>
      <c r="AR183" s="92" t="s">
        <v>838</v>
      </c>
      <c r="BE183"/>
      <c r="BF183" s="12"/>
      <c r="BG183"/>
    </row>
    <row r="184" spans="1:59" ht="16">
      <c r="A184" s="5" t="s">
        <v>549</v>
      </c>
      <c r="B184" s="3" t="s">
        <v>1117</v>
      </c>
      <c r="C184" s="5" t="s">
        <v>152</v>
      </c>
      <c r="D184" s="5" t="s">
        <v>151</v>
      </c>
      <c r="E184" s="5">
        <v>182</v>
      </c>
      <c r="F184" s="1">
        <f t="shared" si="34"/>
        <v>5</v>
      </c>
      <c r="G184" s="1">
        <f>INDEX(Family[BaseRarity],MATCH(Heroes!$C184,Family[Family],0))</f>
        <v>4</v>
      </c>
      <c r="H184" s="1">
        <f>INDEX(Family[MaxRarity],MATCH(Heroes!$C184,Family[Family],0))</f>
        <v>5</v>
      </c>
      <c r="I184" s="12">
        <v>2</v>
      </c>
      <c r="J184" s="12" t="s">
        <v>22</v>
      </c>
      <c r="K184" s="1" t="str">
        <f>CONCATENATE(L184,",",VLOOKUP($AO184,'Hero Types'!$B$10:$D$16,2,FALSE))</f>
        <v>6,15</v>
      </c>
      <c r="L184" s="126">
        <v>6</v>
      </c>
      <c r="M184" s="1" t="str">
        <f t="shared" si="29"/>
        <v>Act_r1_Dark_Slice, Ldr_r1_Dark_Blade_Moon Mother's Thanks</v>
      </c>
      <c r="N184" s="29">
        <f>ROUND(INDEX(hPower[Base Pow Min],MATCH($F184,hPower[id],0))*INDEX(hType[Atk],MATCH($L184,hType[Id],0))+9*AM184,0)</f>
        <v>537</v>
      </c>
      <c r="O184" s="28">
        <f>INDEX(hPower[Pow Grow per Lv],MATCH($F184,hPower[id],0))*INDEX(hType[Atk],MATCH($L184,hType[Id],0))</f>
        <v>9.3333333333333321</v>
      </c>
      <c r="P184" s="29">
        <f>ROUND(INDEX(hPower[Base Pow Min],MATCH($F184,hPower[id],0))*INDEX(hType[Hp],MATCH($L184,hType[Id],0))+15*AM184,0)</f>
        <v>895</v>
      </c>
      <c r="Q184" s="28">
        <f>INDEX(hPower[Pow Grow per Lv],MATCH($F184,hPower[id],0))*INDEX(hType[Hp],MATCH($L184,hType[Id],0))</f>
        <v>15.555555555555557</v>
      </c>
      <c r="R184" s="29">
        <f>ROUND(INDEX(hPower[Base Pow Min],MATCH($F184,hPower[id],0))*INDEX(hType[Rec],MATCH($L184,hType[Id],0))+3*AM184,0)</f>
        <v>46</v>
      </c>
      <c r="S184" s="28">
        <f>INDEX(hPower[Pow Grow per Lv],MATCH($F184,hPower[id],0))*INDEX(hType[Rec],MATCH($L184,hType[Id],0))</f>
        <v>0.77777777777777768</v>
      </c>
      <c r="T184" s="1">
        <f>INDEX(hPower[Team Cost],MATCH($F184,hPower[id],0))</f>
        <v>15</v>
      </c>
      <c r="U184" s="1">
        <v>0</v>
      </c>
      <c r="V184" s="1" t="str">
        <f t="shared" si="30"/>
        <v>1MM50</v>
      </c>
      <c r="W184" s="3">
        <f>INDEX(hPower[Max Lv Min],MATCH(Heroes!F184,hPower[id],0))</f>
        <v>50</v>
      </c>
      <c r="X184" s="1">
        <f>INDEX(Econ[Sell Base],MATCH(Heroes!$F184,Econ[id],0))</f>
        <v>500</v>
      </c>
      <c r="Y184" s="1">
        <f>INDEX(Econ[Sell Growth],MATCH(Heroes!$F184,Econ[id],0))</f>
        <v>500</v>
      </c>
      <c r="Z184" s="1">
        <f>INDEX(Econ[Feed XP Base],MATCH(Heroes!$F184,Econ[id],0))</f>
        <v>500</v>
      </c>
      <c r="AA184" s="1">
        <f>INDEX(Econ[Feed XP Grow],MATCH(Heroes!$F184,Econ[id],0))</f>
        <v>500</v>
      </c>
      <c r="AB184" s="1">
        <f t="shared" si="31"/>
        <v>750</v>
      </c>
      <c r="AC184" s="1">
        <f t="shared" si="32"/>
        <v>750</v>
      </c>
      <c r="AD184" s="92" t="str">
        <f t="shared" si="33"/>
        <v>70-max-evo</v>
      </c>
      <c r="AE184" s="1" t="s">
        <v>69</v>
      </c>
      <c r="AF184" s="1" t="s">
        <v>1867</v>
      </c>
      <c r="AG184" s="1" t="s">
        <v>7</v>
      </c>
      <c r="AH184" s="1" t="s">
        <v>74</v>
      </c>
      <c r="AK184" s="1" t="s">
        <v>431</v>
      </c>
      <c r="AL184" s="92"/>
      <c r="AM184" s="209">
        <v>0.39172105129939172</v>
      </c>
      <c r="AO184" s="3" t="s">
        <v>20</v>
      </c>
      <c r="AQ184" s="92" t="s">
        <v>959</v>
      </c>
      <c r="AR184" s="92" t="s">
        <v>838</v>
      </c>
      <c r="BE184"/>
      <c r="BF184" s="12"/>
      <c r="BG184"/>
    </row>
    <row r="185" spans="1:59" ht="16">
      <c r="A185" s="5" t="s">
        <v>554</v>
      </c>
      <c r="B185" s="3" t="s">
        <v>1119</v>
      </c>
      <c r="C185" s="5" t="s">
        <v>515</v>
      </c>
      <c r="D185" s="5" t="s">
        <v>31</v>
      </c>
      <c r="E185" s="5">
        <v>183</v>
      </c>
      <c r="F185" s="1">
        <f t="shared" si="34"/>
        <v>4</v>
      </c>
      <c r="G185" s="1">
        <f>INDEX(Family[BaseRarity],MATCH(Heroes!$C185,Family[Family],0))</f>
        <v>4</v>
      </c>
      <c r="H185" s="1">
        <f>INDEX(Family[MaxRarity],MATCH(Heroes!$C185,Family[Family],0))</f>
        <v>5</v>
      </c>
      <c r="I185" s="12">
        <v>1</v>
      </c>
      <c r="J185" s="12" t="s">
        <v>22</v>
      </c>
      <c r="K185" s="1" t="str">
        <f>CONCATENATE(L185,",",VLOOKUP($AO185,'Hero Types'!$B$10:$D$16,2,FALSE))</f>
        <v>7,16</v>
      </c>
      <c r="L185" s="126">
        <v>7</v>
      </c>
      <c r="M185" s="1" t="str">
        <f t="shared" si="29"/>
        <v>Act_r1_Dark_Slice, Ldr_r1_Dark_Blade_Moon Mother's Thanks</v>
      </c>
      <c r="N185" s="29">
        <f>ROUND(INDEX(hPower[Base Pow Min],MATCH($F185,hPower[id],0))*INDEX(hType[Atk],MATCH($L185,hType[Id],0))+9*AM185,0)</f>
        <v>138</v>
      </c>
      <c r="O185" s="28">
        <f>INDEX(hPower[Pow Grow per Lv],MATCH($F185,hPower[id],0))*INDEX(hType[Atk],MATCH($L185,hType[Id],0))</f>
        <v>4.6666666666666661</v>
      </c>
      <c r="P185" s="29">
        <f>ROUND(INDEX(hPower[Base Pow Min],MATCH($F185,hPower[id],0))*INDEX(hType[Hp],MATCH($L185,hType[Id],0))+15*AM185,0)</f>
        <v>564</v>
      </c>
      <c r="Q185" s="28">
        <f>INDEX(hPower[Pow Grow per Lv],MATCH($F185,hPower[id],0))*INDEX(hType[Hp],MATCH($L185,hType[Id],0))</f>
        <v>19.444444444444443</v>
      </c>
      <c r="R185" s="29">
        <f>ROUND(INDEX(hPower[Base Pow Min],MATCH($F185,hPower[id],0))*INDEX(hType[Rec],MATCH($L185,hType[Id],0))+3*AM185,0)</f>
        <v>46</v>
      </c>
      <c r="S185" s="28">
        <f>INDEX(hPower[Pow Grow per Lv],MATCH($F185,hPower[id],0))*INDEX(hType[Rec],MATCH($L185,hType[Id],0))</f>
        <v>1.5555555555555554</v>
      </c>
      <c r="T185" s="1">
        <f>INDEX(hPower[Team Cost],MATCH($F185,hPower[id],0))</f>
        <v>9</v>
      </c>
      <c r="U185" s="1">
        <v>0</v>
      </c>
      <c r="V185" s="1" t="str">
        <f t="shared" si="30"/>
        <v>1MM35</v>
      </c>
      <c r="W185" s="3">
        <f>INDEX(hPower[Max Lv Min],MATCH(Heroes!F185,hPower[id],0))</f>
        <v>35</v>
      </c>
      <c r="X185" s="1">
        <f>INDEX(Econ[Sell Base],MATCH(Heroes!$F185,Econ[id],0))</f>
        <v>400</v>
      </c>
      <c r="Y185" s="1">
        <f>INDEX(Econ[Sell Growth],MATCH(Heroes!$F185,Econ[id],0))</f>
        <v>400</v>
      </c>
      <c r="Z185" s="1">
        <f>INDEX(Econ[Feed XP Base],MATCH(Heroes!$F185,Econ[id],0))</f>
        <v>400</v>
      </c>
      <c r="AA185" s="1">
        <f>INDEX(Econ[Feed XP Grow],MATCH(Heroes!$F185,Econ[id],0))</f>
        <v>400</v>
      </c>
      <c r="AB185" s="1">
        <f t="shared" si="31"/>
        <v>600</v>
      </c>
      <c r="AC185" s="1">
        <f t="shared" si="32"/>
        <v>600</v>
      </c>
      <c r="AD185" s="92" t="str">
        <f t="shared" si="33"/>
        <v>50-max-evo</v>
      </c>
      <c r="AE185" s="1" t="s">
        <v>69</v>
      </c>
      <c r="AF185" s="1" t="s">
        <v>1868</v>
      </c>
      <c r="AG185" s="1" t="s">
        <v>7</v>
      </c>
      <c r="AH185" s="1" t="s">
        <v>74</v>
      </c>
      <c r="AK185" s="1" t="s">
        <v>431</v>
      </c>
      <c r="AL185" s="92"/>
      <c r="AM185" s="209">
        <v>0.56335519418891855</v>
      </c>
      <c r="AO185" s="3" t="s">
        <v>821</v>
      </c>
      <c r="AQ185" s="92" t="s">
        <v>959</v>
      </c>
      <c r="AR185" s="92" t="s">
        <v>838</v>
      </c>
      <c r="BE185"/>
      <c r="BF185" s="12"/>
      <c r="BG185"/>
    </row>
    <row r="186" spans="1:59" ht="16">
      <c r="A186" s="5" t="s">
        <v>555</v>
      </c>
      <c r="B186" s="3" t="s">
        <v>164</v>
      </c>
      <c r="C186" s="5" t="s">
        <v>515</v>
      </c>
      <c r="D186" s="5" t="s">
        <v>31</v>
      </c>
      <c r="E186" s="5">
        <v>184</v>
      </c>
      <c r="F186" s="1">
        <f t="shared" si="34"/>
        <v>5</v>
      </c>
      <c r="G186" s="1">
        <f>INDEX(Family[BaseRarity],MATCH(Heroes!$C186,Family[Family],0))</f>
        <v>4</v>
      </c>
      <c r="H186" s="1">
        <f>INDEX(Family[MaxRarity],MATCH(Heroes!$C186,Family[Family],0))</f>
        <v>5</v>
      </c>
      <c r="I186" s="12">
        <v>2</v>
      </c>
      <c r="J186" s="12" t="s">
        <v>22</v>
      </c>
      <c r="K186" s="1" t="str">
        <f>CONCATENATE(L186,",",VLOOKUP($AO186,'Hero Types'!$B$10:$D$16,2,FALSE))</f>
        <v>7,16</v>
      </c>
      <c r="L186" s="126">
        <v>7</v>
      </c>
      <c r="M186" s="1" t="str">
        <f t="shared" si="29"/>
        <v>Act_r1_Dark_Slice, Ldr_r1_Dark_Blade_Moon Mother's Thanks</v>
      </c>
      <c r="N186" s="29">
        <f>ROUND(INDEX(hPower[Base Pow Min],MATCH($F186,hPower[id],0))*INDEX(hType[Atk],MATCH($L186,hType[Id],0))+9*AM186,0)</f>
        <v>273</v>
      </c>
      <c r="O186" s="28">
        <f>INDEX(hPower[Pow Grow per Lv],MATCH($F186,hPower[id],0))*INDEX(hType[Atk],MATCH($L186,hType[Id],0))</f>
        <v>4.6666666666666661</v>
      </c>
      <c r="P186" s="29">
        <f>ROUND(INDEX(hPower[Base Pow Min],MATCH($F186,hPower[id],0))*INDEX(hType[Hp],MATCH($L186,hType[Id],0))+15*AM186,0)</f>
        <v>1121</v>
      </c>
      <c r="Q186" s="28">
        <f>INDEX(hPower[Pow Grow per Lv],MATCH($F186,hPower[id],0))*INDEX(hType[Hp],MATCH($L186,hType[Id],0))</f>
        <v>19.444444444444443</v>
      </c>
      <c r="R186" s="29">
        <f>ROUND(INDEX(hPower[Base Pow Min],MATCH($F186,hPower[id],0))*INDEX(hType[Rec],MATCH($L186,hType[Id],0))+3*AM186,0)</f>
        <v>91</v>
      </c>
      <c r="S186" s="28">
        <f>INDEX(hPower[Pow Grow per Lv],MATCH($F186,hPower[id],0))*INDEX(hType[Rec],MATCH($L186,hType[Id],0))</f>
        <v>1.5555555555555554</v>
      </c>
      <c r="T186" s="1">
        <f>INDEX(hPower[Team Cost],MATCH($F186,hPower[id],0))</f>
        <v>15</v>
      </c>
      <c r="U186" s="1">
        <v>0</v>
      </c>
      <c r="V186" s="1" t="str">
        <f t="shared" si="30"/>
        <v>1MM50</v>
      </c>
      <c r="W186" s="3">
        <f>INDEX(hPower[Max Lv Min],MATCH(Heroes!F186,hPower[id],0))</f>
        <v>50</v>
      </c>
      <c r="X186" s="1">
        <f>INDEX(Econ[Sell Base],MATCH(Heroes!$F186,Econ[id],0))</f>
        <v>500</v>
      </c>
      <c r="Y186" s="1">
        <f>INDEX(Econ[Sell Growth],MATCH(Heroes!$F186,Econ[id],0))</f>
        <v>500</v>
      </c>
      <c r="Z186" s="1">
        <f>INDEX(Econ[Feed XP Base],MATCH(Heroes!$F186,Econ[id],0))</f>
        <v>500</v>
      </c>
      <c r="AA186" s="1">
        <f>INDEX(Econ[Feed XP Grow],MATCH(Heroes!$F186,Econ[id],0))</f>
        <v>500</v>
      </c>
      <c r="AB186" s="1">
        <f t="shared" si="31"/>
        <v>750</v>
      </c>
      <c r="AC186" s="1">
        <f t="shared" si="32"/>
        <v>750</v>
      </c>
      <c r="AD186" s="92" t="str">
        <f t="shared" si="33"/>
        <v>70-max-evo</v>
      </c>
      <c r="AE186" s="1" t="s">
        <v>69</v>
      </c>
      <c r="AF186" s="1" t="s">
        <v>1869</v>
      </c>
      <c r="AG186" s="1" t="s">
        <v>7</v>
      </c>
      <c r="AH186" s="1" t="s">
        <v>74</v>
      </c>
      <c r="AK186" s="1" t="s">
        <v>431</v>
      </c>
      <c r="AL186" s="92"/>
      <c r="AM186" s="209">
        <v>0.65589825161985216</v>
      </c>
      <c r="AO186" s="3" t="s">
        <v>821</v>
      </c>
      <c r="AQ186" s="92" t="s">
        <v>959</v>
      </c>
      <c r="AR186" s="92" t="s">
        <v>838</v>
      </c>
      <c r="BE186"/>
      <c r="BF186" s="12"/>
      <c r="BG186"/>
    </row>
    <row r="187" spans="1:59" ht="16">
      <c r="A187" s="5" t="s">
        <v>650</v>
      </c>
      <c r="B187" s="3" t="s">
        <v>1154</v>
      </c>
      <c r="C187" s="5" t="s">
        <v>515</v>
      </c>
      <c r="D187" s="5" t="s">
        <v>31</v>
      </c>
      <c r="E187" s="5">
        <v>185</v>
      </c>
      <c r="F187" s="1">
        <f t="shared" si="34"/>
        <v>4</v>
      </c>
      <c r="G187" s="1">
        <f>INDEX(Family[BaseRarity],MATCH(Heroes!$C187,Family[Family],0))</f>
        <v>4</v>
      </c>
      <c r="H187" s="1">
        <f>INDEX(Family[MaxRarity],MATCH(Heroes!$C187,Family[Family],0))</f>
        <v>5</v>
      </c>
      <c r="I187" s="12">
        <v>1</v>
      </c>
      <c r="J187" s="12" t="s">
        <v>25</v>
      </c>
      <c r="K187" s="1" t="str">
        <f>CONCATENATE(L187,",",VLOOKUP($AO187,'Hero Types'!$B$10:$D$16,2,FALSE))</f>
        <v>7,16</v>
      </c>
      <c r="L187" s="126">
        <v>7</v>
      </c>
      <c r="M187" s="1" t="str">
        <f t="shared" si="29"/>
        <v>Act_r1_Dark_Slice, Ldr_r1_Dark_Blade_Moon Mother's Thanks</v>
      </c>
      <c r="N187" s="29">
        <f>ROUND(INDEX(hPower[Base Pow Min],MATCH($F187,hPower[id],0))*INDEX(hType[Atk],MATCH($L187,hType[Id],0))+9*AM187,0)</f>
        <v>138</v>
      </c>
      <c r="O187" s="28">
        <f>INDEX(hPower[Pow Grow per Lv],MATCH($F187,hPower[id],0))*INDEX(hType[Atk],MATCH($L187,hType[Id],0))</f>
        <v>4.6666666666666661</v>
      </c>
      <c r="P187" s="29">
        <f>ROUND(INDEX(hPower[Base Pow Min],MATCH($F187,hPower[id],0))*INDEX(hType[Hp],MATCH($L187,hType[Id],0))+15*AM187,0)</f>
        <v>563</v>
      </c>
      <c r="Q187" s="28">
        <f>INDEX(hPower[Pow Grow per Lv],MATCH($F187,hPower[id],0))*INDEX(hType[Hp],MATCH($L187,hType[Id],0))</f>
        <v>19.444444444444443</v>
      </c>
      <c r="R187" s="29">
        <f>ROUND(INDEX(hPower[Base Pow Min],MATCH($F187,hPower[id],0))*INDEX(hType[Rec],MATCH($L187,hType[Id],0))+3*AM187,0)</f>
        <v>46</v>
      </c>
      <c r="S187" s="28">
        <f>INDEX(hPower[Pow Grow per Lv],MATCH($F187,hPower[id],0))*INDEX(hType[Rec],MATCH($L187,hType[Id],0))</f>
        <v>1.5555555555555554</v>
      </c>
      <c r="T187" s="1">
        <f>INDEX(hPower[Team Cost],MATCH($F187,hPower[id],0))</f>
        <v>9</v>
      </c>
      <c r="U187" s="1">
        <v>0</v>
      </c>
      <c r="V187" s="1" t="str">
        <f t="shared" si="30"/>
        <v>1MM35</v>
      </c>
      <c r="W187" s="3">
        <f>INDEX(hPower[Max Lv Min],MATCH(Heroes!F187,hPower[id],0))</f>
        <v>35</v>
      </c>
      <c r="X187" s="1">
        <f>INDEX(Econ[Sell Base],MATCH(Heroes!$F187,Econ[id],0))</f>
        <v>400</v>
      </c>
      <c r="Y187" s="1">
        <f>INDEX(Econ[Sell Growth],MATCH(Heroes!$F187,Econ[id],0))</f>
        <v>400</v>
      </c>
      <c r="Z187" s="1">
        <f>INDEX(Econ[Feed XP Base],MATCH(Heroes!$F187,Econ[id],0))</f>
        <v>400</v>
      </c>
      <c r="AA187" s="1">
        <f>INDEX(Econ[Feed XP Grow],MATCH(Heroes!$F187,Econ[id],0))</f>
        <v>400</v>
      </c>
      <c r="AB187" s="1">
        <f t="shared" si="31"/>
        <v>600</v>
      </c>
      <c r="AC187" s="1">
        <f t="shared" si="32"/>
        <v>600</v>
      </c>
      <c r="AD187" s="92" t="str">
        <f t="shared" si="33"/>
        <v>50-max-evo</v>
      </c>
      <c r="AE187" s="1" t="s">
        <v>69</v>
      </c>
      <c r="AF187" s="1" t="s">
        <v>1870</v>
      </c>
      <c r="AG187" s="1" t="s">
        <v>7</v>
      </c>
      <c r="AH187" s="1" t="s">
        <v>74</v>
      </c>
      <c r="AK187" s="1" t="s">
        <v>431</v>
      </c>
      <c r="AL187" s="92"/>
      <c r="AM187" s="209">
        <v>0.51668080976712927</v>
      </c>
      <c r="AO187" s="3" t="s">
        <v>821</v>
      </c>
      <c r="AQ187" s="92" t="s">
        <v>959</v>
      </c>
      <c r="AR187" s="92" t="s">
        <v>838</v>
      </c>
      <c r="BE187"/>
      <c r="BF187" s="12"/>
      <c r="BG187"/>
    </row>
    <row r="188" spans="1:59" ht="16">
      <c r="A188" s="5" t="s">
        <v>651</v>
      </c>
      <c r="B188" s="3" t="s">
        <v>1155</v>
      </c>
      <c r="C188" s="5" t="s">
        <v>515</v>
      </c>
      <c r="D188" s="5" t="s">
        <v>31</v>
      </c>
      <c r="E188" s="5">
        <v>186</v>
      </c>
      <c r="F188" s="1">
        <f t="shared" si="34"/>
        <v>5</v>
      </c>
      <c r="G188" s="1">
        <f>INDEX(Family[BaseRarity],MATCH(Heroes!$C188,Family[Family],0))</f>
        <v>4</v>
      </c>
      <c r="H188" s="1">
        <f>INDEX(Family[MaxRarity],MATCH(Heroes!$C188,Family[Family],0))</f>
        <v>5</v>
      </c>
      <c r="I188" s="12">
        <v>2</v>
      </c>
      <c r="J188" s="12" t="s">
        <v>25</v>
      </c>
      <c r="K188" s="1" t="str">
        <f>CONCATENATE(L188,",",VLOOKUP($AO188,'Hero Types'!$B$10:$D$16,2,FALSE))</f>
        <v>7,16</v>
      </c>
      <c r="L188" s="126">
        <v>7</v>
      </c>
      <c r="M188" s="1" t="str">
        <f t="shared" ref="M188:M202" si="35">CONCATENATE(AQ188,", ",AR188)</f>
        <v>Act_r1_Dark_Slice, Ldr_r1_Dark_Blade_Moon Mother's Thanks</v>
      </c>
      <c r="N188" s="29">
        <f>ROUND(INDEX(hPower[Base Pow Min],MATCH($F188,hPower[id],0))*INDEX(hType[Atk],MATCH($L188,hType[Id],0))+9*AM188,0)</f>
        <v>270</v>
      </c>
      <c r="O188" s="28">
        <f>INDEX(hPower[Pow Grow per Lv],MATCH($F188,hPower[id],0))*INDEX(hType[Atk],MATCH($L188,hType[Id],0))</f>
        <v>4.6666666666666661</v>
      </c>
      <c r="P188" s="29">
        <f>ROUND(INDEX(hPower[Base Pow Min],MATCH($F188,hPower[id],0))*INDEX(hType[Hp],MATCH($L188,hType[Id],0))+15*AM188,0)</f>
        <v>1117</v>
      </c>
      <c r="Q188" s="28">
        <f>INDEX(hPower[Pow Grow per Lv],MATCH($F188,hPower[id],0))*INDEX(hType[Hp],MATCH($L188,hType[Id],0))</f>
        <v>19.444444444444443</v>
      </c>
      <c r="R188" s="29">
        <f>ROUND(INDEX(hPower[Base Pow Min],MATCH($F188,hPower[id],0))*INDEX(hType[Rec],MATCH($L188,hType[Id],0))+3*AM188,0)</f>
        <v>90</v>
      </c>
      <c r="S188" s="28">
        <f>INDEX(hPower[Pow Grow per Lv],MATCH($F188,hPower[id],0))*INDEX(hType[Rec],MATCH($L188,hType[Id],0))</f>
        <v>1.5555555555555554</v>
      </c>
      <c r="T188" s="1">
        <f>INDEX(hPower[Team Cost],MATCH($F188,hPower[id],0))</f>
        <v>15</v>
      </c>
      <c r="U188" s="1">
        <v>0</v>
      </c>
      <c r="V188" s="1" t="str">
        <f t="shared" ref="V188:V202" si="36">AK188&amp;W188</f>
        <v>1MM50</v>
      </c>
      <c r="W188" s="3">
        <f>INDEX(hPower[Max Lv Min],MATCH(Heroes!F188,hPower[id],0))</f>
        <v>50</v>
      </c>
      <c r="X188" s="1">
        <f>INDEX(Econ[Sell Base],MATCH(Heroes!$F188,Econ[id],0))</f>
        <v>500</v>
      </c>
      <c r="Y188" s="1">
        <f>INDEX(Econ[Sell Growth],MATCH(Heroes!$F188,Econ[id],0))</f>
        <v>500</v>
      </c>
      <c r="Z188" s="1">
        <f>INDEX(Econ[Feed XP Base],MATCH(Heroes!$F188,Econ[id],0))</f>
        <v>500</v>
      </c>
      <c r="AA188" s="1">
        <f>INDEX(Econ[Feed XP Grow],MATCH(Heroes!$F188,Econ[id],0))</f>
        <v>500</v>
      </c>
      <c r="AB188" s="1">
        <f t="shared" ref="AB188:AB202" si="37">ROUND(Z188*1.5,0)</f>
        <v>750</v>
      </c>
      <c r="AC188" s="1">
        <f t="shared" ref="AC188:AC202" si="38">ROUND(AA188*1.5,0)</f>
        <v>750</v>
      </c>
      <c r="AD188" s="92" t="str">
        <f t="shared" ref="AD188:AD202" si="39">VLOOKUP(W188,$AU$4:$AV$9,2)</f>
        <v>70-max-evo</v>
      </c>
      <c r="AE188" s="1" t="s">
        <v>69</v>
      </c>
      <c r="AF188" s="1" t="s">
        <v>1871</v>
      </c>
      <c r="AG188" s="1" t="s">
        <v>7</v>
      </c>
      <c r="AH188" s="1" t="s">
        <v>74</v>
      </c>
      <c r="AK188" s="1" t="s">
        <v>431</v>
      </c>
      <c r="AL188" s="92"/>
      <c r="AM188" s="209">
        <v>0.38345571390382216</v>
      </c>
      <c r="AO188" s="3" t="s">
        <v>821</v>
      </c>
      <c r="AQ188" s="92" t="s">
        <v>959</v>
      </c>
      <c r="AR188" s="92" t="s">
        <v>838</v>
      </c>
      <c r="BE188"/>
      <c r="BF188" s="12"/>
      <c r="BG188"/>
    </row>
    <row r="189" spans="1:59" ht="16">
      <c r="A189" s="5" t="s">
        <v>588</v>
      </c>
      <c r="B189" s="3" t="s">
        <v>1156</v>
      </c>
      <c r="C189" s="5" t="s">
        <v>515</v>
      </c>
      <c r="D189" s="5" t="s">
        <v>31</v>
      </c>
      <c r="E189" s="5">
        <v>187</v>
      </c>
      <c r="F189" s="1">
        <f t="shared" si="34"/>
        <v>4</v>
      </c>
      <c r="G189" s="1">
        <f>INDEX(Family[BaseRarity],MATCH(Heroes!$C189,Family[Family],0))</f>
        <v>4</v>
      </c>
      <c r="H189" s="1">
        <f>INDEX(Family[MaxRarity],MATCH(Heroes!$C189,Family[Family],0))</f>
        <v>5</v>
      </c>
      <c r="I189" s="12">
        <v>1</v>
      </c>
      <c r="J189" s="12" t="s">
        <v>24</v>
      </c>
      <c r="K189" s="1" t="str">
        <f>CONCATENATE(L189,",",VLOOKUP($AO189,'Hero Types'!$B$10:$D$16,2,FALSE))</f>
        <v>7,16</v>
      </c>
      <c r="L189" s="126">
        <v>7</v>
      </c>
      <c r="M189" s="1" t="str">
        <f t="shared" si="35"/>
        <v>Act_r1_Dark_Slice, Ldr_r1_Dark_Blade_Moon Mother's Thanks</v>
      </c>
      <c r="N189" s="29">
        <f>ROUND(INDEX(hPower[Base Pow Min],MATCH($F189,hPower[id],0))*INDEX(hType[Atk],MATCH($L189,hType[Id],0))+9*AM189,0)</f>
        <v>135</v>
      </c>
      <c r="O189" s="28">
        <f>INDEX(hPower[Pow Grow per Lv],MATCH($F189,hPower[id],0))*INDEX(hType[Atk],MATCH($L189,hType[Id],0))</f>
        <v>4.6666666666666661</v>
      </c>
      <c r="P189" s="29">
        <f>ROUND(INDEX(hPower[Base Pow Min],MATCH($F189,hPower[id],0))*INDEX(hType[Hp],MATCH($L189,hType[Id],0))+15*AM189,0)</f>
        <v>559</v>
      </c>
      <c r="Q189" s="28">
        <f>INDEX(hPower[Pow Grow per Lv],MATCH($F189,hPower[id],0))*INDEX(hType[Hp],MATCH($L189,hType[Id],0))</f>
        <v>19.444444444444443</v>
      </c>
      <c r="R189" s="29">
        <f>ROUND(INDEX(hPower[Base Pow Min],MATCH($F189,hPower[id],0))*INDEX(hType[Rec],MATCH($L189,hType[Id],0))+3*AM189,0)</f>
        <v>45</v>
      </c>
      <c r="S189" s="28">
        <f>INDEX(hPower[Pow Grow per Lv],MATCH($F189,hPower[id],0))*INDEX(hType[Rec],MATCH($L189,hType[Id],0))</f>
        <v>1.5555555555555554</v>
      </c>
      <c r="T189" s="1">
        <f>INDEX(hPower[Team Cost],MATCH($F189,hPower[id],0))</f>
        <v>9</v>
      </c>
      <c r="U189" s="1">
        <v>0</v>
      </c>
      <c r="V189" s="1" t="str">
        <f t="shared" si="36"/>
        <v>1MM35</v>
      </c>
      <c r="W189" s="3">
        <f>INDEX(hPower[Max Lv Min],MATCH(Heroes!F189,hPower[id],0))</f>
        <v>35</v>
      </c>
      <c r="X189" s="1">
        <f>INDEX(Econ[Sell Base],MATCH(Heroes!$F189,Econ[id],0))</f>
        <v>400</v>
      </c>
      <c r="Y189" s="1">
        <f>INDEX(Econ[Sell Growth],MATCH(Heroes!$F189,Econ[id],0))</f>
        <v>400</v>
      </c>
      <c r="Z189" s="1">
        <f>INDEX(Econ[Feed XP Base],MATCH(Heroes!$F189,Econ[id],0))</f>
        <v>400</v>
      </c>
      <c r="AA189" s="1">
        <f>INDEX(Econ[Feed XP Grow],MATCH(Heroes!$F189,Econ[id],0))</f>
        <v>400</v>
      </c>
      <c r="AB189" s="1">
        <f t="shared" si="37"/>
        <v>600</v>
      </c>
      <c r="AC189" s="1">
        <f t="shared" si="38"/>
        <v>600</v>
      </c>
      <c r="AD189" s="92" t="str">
        <f t="shared" si="39"/>
        <v>50-max-evo</v>
      </c>
      <c r="AE189" s="1" t="s">
        <v>69</v>
      </c>
      <c r="AF189" s="1" t="s">
        <v>1872</v>
      </c>
      <c r="AG189" s="1" t="s">
        <v>7</v>
      </c>
      <c r="AH189" s="1" t="s">
        <v>74</v>
      </c>
      <c r="AK189" s="1" t="s">
        <v>431</v>
      </c>
      <c r="AL189" s="92"/>
      <c r="AM189" s="209">
        <v>0.19778440974877565</v>
      </c>
      <c r="AO189" s="3" t="s">
        <v>821</v>
      </c>
      <c r="AQ189" s="92" t="s">
        <v>959</v>
      </c>
      <c r="AR189" s="92" t="s">
        <v>838</v>
      </c>
      <c r="BE189"/>
      <c r="BF189" s="12"/>
      <c r="BG189"/>
    </row>
    <row r="190" spans="1:59" ht="16">
      <c r="A190" s="5" t="s">
        <v>589</v>
      </c>
      <c r="B190" s="3" t="s">
        <v>1157</v>
      </c>
      <c r="C190" s="5" t="s">
        <v>515</v>
      </c>
      <c r="D190" s="5" t="s">
        <v>31</v>
      </c>
      <c r="E190" s="5">
        <v>188</v>
      </c>
      <c r="F190" s="1">
        <f t="shared" si="34"/>
        <v>5</v>
      </c>
      <c r="G190" s="1">
        <f>INDEX(Family[BaseRarity],MATCH(Heroes!$C190,Family[Family],0))</f>
        <v>4</v>
      </c>
      <c r="H190" s="1">
        <f>INDEX(Family[MaxRarity],MATCH(Heroes!$C190,Family[Family],0))</f>
        <v>5</v>
      </c>
      <c r="I190" s="12">
        <v>2</v>
      </c>
      <c r="J190" s="12" t="s">
        <v>24</v>
      </c>
      <c r="K190" s="1" t="str">
        <f>CONCATENATE(L190,",",VLOOKUP($AO190,'Hero Types'!$B$10:$D$16,2,FALSE))</f>
        <v>7,16</v>
      </c>
      <c r="L190" s="126">
        <v>7</v>
      </c>
      <c r="M190" s="1" t="str">
        <f t="shared" si="35"/>
        <v>Act_r1_Dark_Slice, Ldr_r1_Dark_Blade_Moon Mother's Thanks</v>
      </c>
      <c r="N190" s="29">
        <f>ROUND(INDEX(hPower[Base Pow Min],MATCH($F190,hPower[id],0))*INDEX(hType[Atk],MATCH($L190,hType[Id],0))+9*AM190,0)</f>
        <v>274</v>
      </c>
      <c r="O190" s="28">
        <f>INDEX(hPower[Pow Grow per Lv],MATCH($F190,hPower[id],0))*INDEX(hType[Atk],MATCH($L190,hType[Id],0))</f>
        <v>4.6666666666666661</v>
      </c>
      <c r="P190" s="29">
        <f>ROUND(INDEX(hPower[Base Pow Min],MATCH($F190,hPower[id],0))*INDEX(hType[Hp],MATCH($L190,hType[Id],0))+15*AM190,0)</f>
        <v>1123</v>
      </c>
      <c r="Q190" s="28">
        <f>INDEX(hPower[Pow Grow per Lv],MATCH($F190,hPower[id],0))*INDEX(hType[Hp],MATCH($L190,hType[Id],0))</f>
        <v>19.444444444444443</v>
      </c>
      <c r="R190" s="29">
        <f>ROUND(INDEX(hPower[Base Pow Min],MATCH($F190,hPower[id],0))*INDEX(hType[Rec],MATCH($L190,hType[Id],0))+3*AM190,0)</f>
        <v>91</v>
      </c>
      <c r="S190" s="28">
        <f>INDEX(hPower[Pow Grow per Lv],MATCH($F190,hPower[id],0))*INDEX(hType[Rec],MATCH($L190,hType[Id],0))</f>
        <v>1.5555555555555554</v>
      </c>
      <c r="T190" s="1">
        <f>INDEX(hPower[Team Cost],MATCH($F190,hPower[id],0))</f>
        <v>15</v>
      </c>
      <c r="U190" s="1">
        <v>0</v>
      </c>
      <c r="V190" s="1" t="str">
        <f t="shared" si="36"/>
        <v>1MM50</v>
      </c>
      <c r="W190" s="3">
        <f>INDEX(hPower[Max Lv Min],MATCH(Heroes!F190,hPower[id],0))</f>
        <v>50</v>
      </c>
      <c r="X190" s="1">
        <f>INDEX(Econ[Sell Base],MATCH(Heroes!$F190,Econ[id],0))</f>
        <v>500</v>
      </c>
      <c r="Y190" s="1">
        <f>INDEX(Econ[Sell Growth],MATCH(Heroes!$F190,Econ[id],0))</f>
        <v>500</v>
      </c>
      <c r="Z190" s="1">
        <f>INDEX(Econ[Feed XP Base],MATCH(Heroes!$F190,Econ[id],0))</f>
        <v>500</v>
      </c>
      <c r="AA190" s="1">
        <f>INDEX(Econ[Feed XP Grow],MATCH(Heroes!$F190,Econ[id],0))</f>
        <v>500</v>
      </c>
      <c r="AB190" s="1">
        <f t="shared" si="37"/>
        <v>750</v>
      </c>
      <c r="AC190" s="1">
        <f t="shared" si="38"/>
        <v>750</v>
      </c>
      <c r="AD190" s="92" t="str">
        <f t="shared" si="39"/>
        <v>70-max-evo</v>
      </c>
      <c r="AE190" s="1" t="s">
        <v>69</v>
      </c>
      <c r="AF190" s="1" t="s">
        <v>1873</v>
      </c>
      <c r="AG190" s="1" t="s">
        <v>7</v>
      </c>
      <c r="AH190" s="1" t="s">
        <v>74</v>
      </c>
      <c r="AK190" s="1" t="s">
        <v>431</v>
      </c>
      <c r="AL190" s="92"/>
      <c r="AM190" s="209">
        <v>0.77343411125604822</v>
      </c>
      <c r="AO190" s="3" t="s">
        <v>821</v>
      </c>
      <c r="AQ190" s="92" t="s">
        <v>959</v>
      </c>
      <c r="AR190" s="92" t="s">
        <v>838</v>
      </c>
      <c r="BE190"/>
      <c r="BF190" s="12"/>
      <c r="BG190"/>
    </row>
    <row r="191" spans="1:59" ht="16">
      <c r="A191" s="5" t="s">
        <v>692</v>
      </c>
      <c r="B191" s="3" t="s">
        <v>1090</v>
      </c>
      <c r="C191" s="5" t="s">
        <v>168</v>
      </c>
      <c r="D191" s="5" t="s">
        <v>228</v>
      </c>
      <c r="E191" s="5">
        <v>189</v>
      </c>
      <c r="F191" s="1">
        <f t="shared" si="34"/>
        <v>4</v>
      </c>
      <c r="G191" s="1">
        <f>INDEX(Family[BaseRarity],MATCH(Heroes!$C191,Family[Family],0))</f>
        <v>4</v>
      </c>
      <c r="H191" s="1">
        <f>INDEX(Family[MaxRarity],MATCH(Heroes!$C191,Family[Family],0))</f>
        <v>4</v>
      </c>
      <c r="I191" s="12">
        <v>1</v>
      </c>
      <c r="J191" s="12" t="s">
        <v>26</v>
      </c>
      <c r="K191" s="1" t="str">
        <f>CONCATENATE(L191,",",VLOOKUP($AO191,'Hero Types'!$B$10:$D$16,2,FALSE))</f>
        <v>3,14</v>
      </c>
      <c r="L191" s="126">
        <v>3</v>
      </c>
      <c r="M191" s="1" t="str">
        <f t="shared" si="35"/>
        <v>Act_r1_Dark_Slice, Ldr_r1_Dark_Blade_Moon Mother's Thanks</v>
      </c>
      <c r="N191" s="29">
        <f>ROUND(INDEX(hPower[Base Pow Min],MATCH($F191,hPower[id],0))*INDEX(hType[Atk],MATCH($L191,hType[Id],0))+9*AM191,0)</f>
        <v>139</v>
      </c>
      <c r="O191" s="28">
        <f>INDEX(hPower[Pow Grow per Lv],MATCH($F191,hPower[id],0))*INDEX(hType[Atk],MATCH($L191,hType[Id],0))</f>
        <v>4.6666666666666661</v>
      </c>
      <c r="P191" s="29">
        <f>ROUND(INDEX(hPower[Base Pow Min],MATCH($F191,hPower[id],0))*INDEX(hType[Hp],MATCH($L191,hType[Id],0))+15*AM191,0)</f>
        <v>231</v>
      </c>
      <c r="Q191" s="28">
        <f>INDEX(hPower[Pow Grow per Lv],MATCH($F191,hPower[id],0))*INDEX(hType[Hp],MATCH($L191,hType[Id],0))</f>
        <v>7.7777777777777786</v>
      </c>
      <c r="R191" s="29">
        <f>ROUND(INDEX(hPower[Base Pow Min],MATCH($F191,hPower[id],0))*INDEX(hType[Rec],MATCH($L191,hType[Id],0))+3*AM191,0)</f>
        <v>113</v>
      </c>
      <c r="S191" s="28">
        <f>INDEX(hPower[Pow Grow per Lv],MATCH($F191,hPower[id],0))*INDEX(hType[Rec],MATCH($L191,hType[Id],0))</f>
        <v>3.8888888888888893</v>
      </c>
      <c r="T191" s="1">
        <f>INDEX(hPower[Team Cost],MATCH($F191,hPower[id],0))</f>
        <v>9</v>
      </c>
      <c r="U191" s="1">
        <v>0</v>
      </c>
      <c r="V191" s="1" t="str">
        <f t="shared" si="36"/>
        <v>1MM35</v>
      </c>
      <c r="W191" s="3">
        <f>INDEX(hPower[Max Lv Min],MATCH(Heroes!F191,hPower[id],0))</f>
        <v>35</v>
      </c>
      <c r="X191" s="1">
        <f>INDEX(Econ[Sell Base],MATCH(Heroes!$F191,Econ[id],0))</f>
        <v>400</v>
      </c>
      <c r="Y191" s="1">
        <f>INDEX(Econ[Sell Growth],MATCH(Heroes!$F191,Econ[id],0))</f>
        <v>400</v>
      </c>
      <c r="Z191" s="1">
        <f>INDEX(Econ[Feed XP Base],MATCH(Heroes!$F191,Econ[id],0))</f>
        <v>400</v>
      </c>
      <c r="AA191" s="1">
        <f>INDEX(Econ[Feed XP Grow],MATCH(Heroes!$F191,Econ[id],0))</f>
        <v>400</v>
      </c>
      <c r="AB191" s="1">
        <f t="shared" si="37"/>
        <v>600</v>
      </c>
      <c r="AC191" s="1">
        <f t="shared" si="38"/>
        <v>600</v>
      </c>
      <c r="AD191" s="92" t="str">
        <f t="shared" si="39"/>
        <v>50-max-evo</v>
      </c>
      <c r="AE191" s="1" t="s">
        <v>69</v>
      </c>
      <c r="AF191" s="1" t="s">
        <v>1874</v>
      </c>
      <c r="AG191" s="1" t="s">
        <v>7</v>
      </c>
      <c r="AH191" s="1" t="s">
        <v>74</v>
      </c>
      <c r="AK191" s="1" t="s">
        <v>431</v>
      </c>
      <c r="AL191" s="92"/>
      <c r="AM191" s="209">
        <v>0.58016991764780546</v>
      </c>
      <c r="AO191" s="3" t="s">
        <v>820</v>
      </c>
      <c r="AQ191" s="92" t="s">
        <v>959</v>
      </c>
      <c r="AR191" s="92" t="s">
        <v>838</v>
      </c>
      <c r="BE191"/>
      <c r="BF191" s="12"/>
      <c r="BG191"/>
    </row>
    <row r="192" spans="1:59" ht="16">
      <c r="A192" s="5" t="s">
        <v>628</v>
      </c>
      <c r="B192" s="3" t="s">
        <v>1158</v>
      </c>
      <c r="C192" s="5" t="s">
        <v>168</v>
      </c>
      <c r="D192" s="5" t="s">
        <v>102</v>
      </c>
      <c r="E192" s="5">
        <v>190</v>
      </c>
      <c r="F192" s="1">
        <f t="shared" si="34"/>
        <v>4</v>
      </c>
      <c r="G192" s="1">
        <f>INDEX(Family[BaseRarity],MATCH(Heroes!$C192,Family[Family],0))</f>
        <v>4</v>
      </c>
      <c r="H192" s="1">
        <f>INDEX(Family[MaxRarity],MATCH(Heroes!$C192,Family[Family],0))</f>
        <v>4</v>
      </c>
      <c r="I192" s="12">
        <v>1</v>
      </c>
      <c r="J192" s="12" t="s">
        <v>23</v>
      </c>
      <c r="K192" s="1" t="str">
        <f>CONCATENATE(L192,",",VLOOKUP($AO192,'Hero Types'!$B$10:$D$16,2,FALSE))</f>
        <v>3,15</v>
      </c>
      <c r="L192" s="126">
        <v>3</v>
      </c>
      <c r="M192" s="1" t="str">
        <f t="shared" si="35"/>
        <v>Act_r1_Dark_Slice, Ldr_r1_Dark_Blade_Moon Mother's Thanks</v>
      </c>
      <c r="N192" s="29">
        <f>ROUND(INDEX(hPower[Base Pow Min],MATCH($F192,hPower[id],0))*INDEX(hType[Atk],MATCH($L192,hType[Id],0))+9*AM192,0)</f>
        <v>136</v>
      </c>
      <c r="O192" s="28">
        <f>INDEX(hPower[Pow Grow per Lv],MATCH($F192,hPower[id],0))*INDEX(hType[Atk],MATCH($L192,hType[Id],0))</f>
        <v>4.6666666666666661</v>
      </c>
      <c r="P192" s="29">
        <f>ROUND(INDEX(hPower[Base Pow Min],MATCH($F192,hPower[id],0))*INDEX(hType[Hp],MATCH($L192,hType[Id],0))+15*AM192,0)</f>
        <v>227</v>
      </c>
      <c r="Q192" s="28">
        <f>INDEX(hPower[Pow Grow per Lv],MATCH($F192,hPower[id],0))*INDEX(hType[Hp],MATCH($L192,hType[Id],0))</f>
        <v>7.7777777777777786</v>
      </c>
      <c r="R192" s="29">
        <f>ROUND(INDEX(hPower[Base Pow Min],MATCH($F192,hPower[id],0))*INDEX(hType[Rec],MATCH($L192,hType[Id],0))+3*AM192,0)</f>
        <v>112</v>
      </c>
      <c r="S192" s="28">
        <f>INDEX(hPower[Pow Grow per Lv],MATCH($F192,hPower[id],0))*INDEX(hType[Rec],MATCH($L192,hType[Id],0))</f>
        <v>3.8888888888888893</v>
      </c>
      <c r="T192" s="1">
        <f>INDEX(hPower[Team Cost],MATCH($F192,hPower[id],0))</f>
        <v>9</v>
      </c>
      <c r="U192" s="1">
        <v>0</v>
      </c>
      <c r="V192" s="1" t="str">
        <f t="shared" si="36"/>
        <v>1MM35</v>
      </c>
      <c r="W192" s="3">
        <f>INDEX(hPower[Max Lv Min],MATCH(Heroes!F192,hPower[id],0))</f>
        <v>35</v>
      </c>
      <c r="X192" s="1">
        <f>INDEX(Econ[Sell Base],MATCH(Heroes!$F192,Econ[id],0))</f>
        <v>400</v>
      </c>
      <c r="Y192" s="1">
        <f>INDEX(Econ[Sell Growth],MATCH(Heroes!$F192,Econ[id],0))</f>
        <v>400</v>
      </c>
      <c r="Z192" s="1">
        <f>INDEX(Econ[Feed XP Base],MATCH(Heroes!$F192,Econ[id],0))</f>
        <v>400</v>
      </c>
      <c r="AA192" s="1">
        <f>INDEX(Econ[Feed XP Grow],MATCH(Heroes!$F192,Econ[id],0))</f>
        <v>400</v>
      </c>
      <c r="AB192" s="1">
        <f t="shared" si="37"/>
        <v>600</v>
      </c>
      <c r="AC192" s="1">
        <f t="shared" si="38"/>
        <v>600</v>
      </c>
      <c r="AD192" s="92" t="str">
        <f t="shared" si="39"/>
        <v>50-max-evo</v>
      </c>
      <c r="AE192" s="1" t="s">
        <v>69</v>
      </c>
      <c r="AF192" s="1" t="s">
        <v>1875</v>
      </c>
      <c r="AG192" s="1" t="s">
        <v>7</v>
      </c>
      <c r="AH192" s="1" t="s">
        <v>74</v>
      </c>
      <c r="AK192" s="1" t="s">
        <v>431</v>
      </c>
      <c r="AL192" s="92"/>
      <c r="AM192" s="209">
        <v>0.31807140645404364</v>
      </c>
      <c r="AO192" s="3" t="s">
        <v>20</v>
      </c>
      <c r="AQ192" s="92" t="s">
        <v>959</v>
      </c>
      <c r="AR192" s="92" t="s">
        <v>838</v>
      </c>
      <c r="BE192"/>
      <c r="BF192" s="12"/>
      <c r="BG192"/>
    </row>
    <row r="193" spans="1:59" ht="16">
      <c r="A193" s="5" t="s">
        <v>562</v>
      </c>
      <c r="B193" s="3" t="s">
        <v>1159</v>
      </c>
      <c r="C193" s="5" t="s">
        <v>168</v>
      </c>
      <c r="D193" s="5" t="s">
        <v>136</v>
      </c>
      <c r="E193" s="5">
        <v>191</v>
      </c>
      <c r="F193" s="1">
        <f t="shared" si="34"/>
        <v>4</v>
      </c>
      <c r="G193" s="1">
        <f>INDEX(Family[BaseRarity],MATCH(Heroes!$C193,Family[Family],0))</f>
        <v>4</v>
      </c>
      <c r="H193" s="1">
        <f>INDEX(Family[MaxRarity],MATCH(Heroes!$C193,Family[Family],0))</f>
        <v>4</v>
      </c>
      <c r="I193" s="12">
        <v>1</v>
      </c>
      <c r="J193" s="12" t="s">
        <v>22</v>
      </c>
      <c r="K193" s="1" t="str">
        <f>CONCATENATE(L193,",",VLOOKUP($AO193,'Hero Types'!$B$10:$D$16,2,FALSE))</f>
        <v>3,10</v>
      </c>
      <c r="L193" s="126">
        <v>3</v>
      </c>
      <c r="M193" s="1" t="str">
        <f t="shared" si="35"/>
        <v>Act_r1_Dark_Slice, Ldr_r1_Dark_Blade_Moon Mother's Thanks</v>
      </c>
      <c r="N193" s="29">
        <f>ROUND(INDEX(hPower[Base Pow Min],MATCH($F193,hPower[id],0))*INDEX(hType[Atk],MATCH($L193,hType[Id],0))+9*AM193,0)</f>
        <v>134</v>
      </c>
      <c r="O193" s="28">
        <f>INDEX(hPower[Pow Grow per Lv],MATCH($F193,hPower[id],0))*INDEX(hType[Atk],MATCH($L193,hType[Id],0))</f>
        <v>4.6666666666666661</v>
      </c>
      <c r="P193" s="29">
        <f>ROUND(INDEX(hPower[Base Pow Min],MATCH($F193,hPower[id],0))*INDEX(hType[Hp],MATCH($L193,hType[Id],0))+15*AM193,0)</f>
        <v>223</v>
      </c>
      <c r="Q193" s="28">
        <f>INDEX(hPower[Pow Grow per Lv],MATCH($F193,hPower[id],0))*INDEX(hType[Hp],MATCH($L193,hType[Id],0))</f>
        <v>7.7777777777777786</v>
      </c>
      <c r="R193" s="29">
        <f>ROUND(INDEX(hPower[Base Pow Min],MATCH($F193,hPower[id],0))*INDEX(hType[Rec],MATCH($L193,hType[Id],0))+3*AM193,0)</f>
        <v>111</v>
      </c>
      <c r="S193" s="28">
        <f>INDEX(hPower[Pow Grow per Lv],MATCH($F193,hPower[id],0))*INDEX(hType[Rec],MATCH($L193,hType[Id],0))</f>
        <v>3.8888888888888893</v>
      </c>
      <c r="T193" s="1">
        <f>INDEX(hPower[Team Cost],MATCH($F193,hPower[id],0))</f>
        <v>9</v>
      </c>
      <c r="U193" s="1">
        <v>0</v>
      </c>
      <c r="V193" s="1" t="str">
        <f t="shared" si="36"/>
        <v>1MM35</v>
      </c>
      <c r="W193" s="3">
        <f>INDEX(hPower[Max Lv Min],MATCH(Heroes!F193,hPower[id],0))</f>
        <v>35</v>
      </c>
      <c r="X193" s="1">
        <f>INDEX(Econ[Sell Base],MATCH(Heroes!$F193,Econ[id],0))</f>
        <v>400</v>
      </c>
      <c r="Y193" s="1">
        <f>INDEX(Econ[Sell Growth],MATCH(Heroes!$F193,Econ[id],0))</f>
        <v>400</v>
      </c>
      <c r="Z193" s="1">
        <f>INDEX(Econ[Feed XP Base],MATCH(Heroes!$F193,Econ[id],0))</f>
        <v>400</v>
      </c>
      <c r="AA193" s="1">
        <f>INDEX(Econ[Feed XP Grow],MATCH(Heroes!$F193,Econ[id],0))</f>
        <v>400</v>
      </c>
      <c r="AB193" s="1">
        <f t="shared" si="37"/>
        <v>600</v>
      </c>
      <c r="AC193" s="1">
        <f t="shared" si="38"/>
        <v>600</v>
      </c>
      <c r="AD193" s="92" t="str">
        <f t="shared" si="39"/>
        <v>50-max-evo</v>
      </c>
      <c r="AE193" s="1" t="s">
        <v>69</v>
      </c>
      <c r="AF193" s="1" t="s">
        <v>1876</v>
      </c>
      <c r="AG193" s="1" t="s">
        <v>7</v>
      </c>
      <c r="AH193" s="1" t="s">
        <v>74</v>
      </c>
      <c r="AK193" s="1" t="s">
        <v>431</v>
      </c>
      <c r="AL193" s="92"/>
      <c r="AM193" s="209">
        <v>7.2002702452248379E-2</v>
      </c>
      <c r="AO193" s="3" t="s">
        <v>93</v>
      </c>
      <c r="AQ193" s="92" t="s">
        <v>959</v>
      </c>
      <c r="AR193" s="92" t="s">
        <v>838</v>
      </c>
      <c r="BE193"/>
      <c r="BF193" s="12"/>
      <c r="BG193"/>
    </row>
    <row r="194" spans="1:59" ht="16">
      <c r="A194" s="5" t="s">
        <v>658</v>
      </c>
      <c r="B194" s="3" t="s">
        <v>1164</v>
      </c>
      <c r="C194" s="5" t="s">
        <v>168</v>
      </c>
      <c r="D194" s="5" t="s">
        <v>217</v>
      </c>
      <c r="E194" s="5">
        <v>192</v>
      </c>
      <c r="F194" s="1">
        <f t="shared" ref="F194:F202" si="40">G194+I194-1</f>
        <v>4</v>
      </c>
      <c r="G194" s="1">
        <f>INDEX(Family[BaseRarity],MATCH(Heroes!$C194,Family[Family],0))</f>
        <v>4</v>
      </c>
      <c r="H194" s="1">
        <f>INDEX(Family[MaxRarity],MATCH(Heroes!$C194,Family[Family],0))</f>
        <v>4</v>
      </c>
      <c r="I194" s="12">
        <v>1</v>
      </c>
      <c r="J194" s="12" t="s">
        <v>25</v>
      </c>
      <c r="K194" s="1" t="str">
        <f>CONCATENATE(L194,",",VLOOKUP($AO194,'Hero Types'!$B$10:$D$16,2,FALSE))</f>
        <v>3,14</v>
      </c>
      <c r="L194" s="126">
        <v>3</v>
      </c>
      <c r="M194" s="1" t="str">
        <f t="shared" si="35"/>
        <v>Act_r1_Dark_Slice, Ldr_r1_Dark_Blade_Moon Mother's Thanks</v>
      </c>
      <c r="N194" s="29">
        <f>ROUND(INDEX(hPower[Base Pow Min],MATCH($F194,hPower[id],0))*INDEX(hType[Atk],MATCH($L194,hType[Id],0))+9*AM194,0)</f>
        <v>140</v>
      </c>
      <c r="O194" s="28">
        <f>INDEX(hPower[Pow Grow per Lv],MATCH($F194,hPower[id],0))*INDEX(hType[Atk],MATCH($L194,hType[Id],0))</f>
        <v>4.6666666666666661</v>
      </c>
      <c r="P194" s="29">
        <f>ROUND(INDEX(hPower[Base Pow Min],MATCH($F194,hPower[id],0))*INDEX(hType[Hp],MATCH($L194,hType[Id],0))+15*AM194,0)</f>
        <v>234</v>
      </c>
      <c r="Q194" s="28">
        <f>INDEX(hPower[Pow Grow per Lv],MATCH($F194,hPower[id],0))*INDEX(hType[Hp],MATCH($L194,hType[Id],0))</f>
        <v>7.7777777777777786</v>
      </c>
      <c r="R194" s="29">
        <f>ROUND(INDEX(hPower[Base Pow Min],MATCH($F194,hPower[id],0))*INDEX(hType[Rec],MATCH($L194,hType[Id],0))+3*AM194,0)</f>
        <v>113</v>
      </c>
      <c r="S194" s="28">
        <f>INDEX(hPower[Pow Grow per Lv],MATCH($F194,hPower[id],0))*INDEX(hType[Rec],MATCH($L194,hType[Id],0))</f>
        <v>3.8888888888888893</v>
      </c>
      <c r="T194" s="1">
        <f>INDEX(hPower[Team Cost],MATCH($F194,hPower[id],0))</f>
        <v>9</v>
      </c>
      <c r="U194" s="1">
        <v>0</v>
      </c>
      <c r="V194" s="1" t="str">
        <f t="shared" si="36"/>
        <v>1MM35</v>
      </c>
      <c r="W194" s="3">
        <f>INDEX(hPower[Max Lv Min],MATCH(Heroes!F194,hPower[id],0))</f>
        <v>35</v>
      </c>
      <c r="X194" s="1">
        <f>INDEX(Econ[Sell Base],MATCH(Heroes!$F194,Econ[id],0))</f>
        <v>400</v>
      </c>
      <c r="Y194" s="1">
        <f>INDEX(Econ[Sell Growth],MATCH(Heroes!$F194,Econ[id],0))</f>
        <v>400</v>
      </c>
      <c r="Z194" s="1">
        <f>INDEX(Econ[Feed XP Base],MATCH(Heroes!$F194,Econ[id],0))</f>
        <v>400</v>
      </c>
      <c r="AA194" s="1">
        <f>INDEX(Econ[Feed XP Grow],MATCH(Heroes!$F194,Econ[id],0))</f>
        <v>400</v>
      </c>
      <c r="AB194" s="1">
        <f t="shared" si="37"/>
        <v>600</v>
      </c>
      <c r="AC194" s="1">
        <f t="shared" si="38"/>
        <v>600</v>
      </c>
      <c r="AD194" s="92" t="str">
        <f t="shared" si="39"/>
        <v>50-max-evo</v>
      </c>
      <c r="AE194" s="1" t="s">
        <v>69</v>
      </c>
      <c r="AF194" s="1" t="s">
        <v>1877</v>
      </c>
      <c r="AG194" s="1" t="s">
        <v>7</v>
      </c>
      <c r="AH194" s="1" t="s">
        <v>74</v>
      </c>
      <c r="AK194" s="1" t="s">
        <v>431</v>
      </c>
      <c r="AL194" s="92"/>
      <c r="AM194" s="209">
        <v>0.76725335468722122</v>
      </c>
      <c r="AO194" s="3" t="s">
        <v>820</v>
      </c>
      <c r="AQ194" s="92" t="s">
        <v>959</v>
      </c>
      <c r="AR194" s="92" t="s">
        <v>838</v>
      </c>
      <c r="BE194"/>
      <c r="BF194" s="12"/>
      <c r="BG194"/>
    </row>
    <row r="195" spans="1:59" ht="16">
      <c r="A195" s="5" t="s">
        <v>596</v>
      </c>
      <c r="B195" s="3" t="s">
        <v>1088</v>
      </c>
      <c r="C195" s="5" t="s">
        <v>168</v>
      </c>
      <c r="D195" s="5" t="s">
        <v>191</v>
      </c>
      <c r="E195" s="5">
        <v>193</v>
      </c>
      <c r="F195" s="1">
        <f t="shared" si="40"/>
        <v>4</v>
      </c>
      <c r="G195" s="1">
        <f>INDEX(Family[BaseRarity],MATCH(Heroes!$C195,Family[Family],0))</f>
        <v>4</v>
      </c>
      <c r="H195" s="1">
        <f>INDEX(Family[MaxRarity],MATCH(Heroes!$C195,Family[Family],0))</f>
        <v>4</v>
      </c>
      <c r="I195" s="12">
        <v>1</v>
      </c>
      <c r="J195" s="12" t="s">
        <v>24</v>
      </c>
      <c r="K195" s="1" t="str">
        <f>CONCATENATE(L195,",",VLOOKUP($AO195,'Hero Types'!$B$10:$D$16,2,FALSE))</f>
        <v>3,14</v>
      </c>
      <c r="L195" s="126">
        <v>3</v>
      </c>
      <c r="M195" s="1" t="str">
        <f t="shared" si="35"/>
        <v>Act_r1_Dark_Slice, Ldr_r1_Dark_Blade_Moon Mother's Thanks</v>
      </c>
      <c r="N195" s="29">
        <f>ROUND(INDEX(hPower[Base Pow Min],MATCH($F195,hPower[id],0))*INDEX(hType[Atk],MATCH($L195,hType[Id],0))+9*AM195,0)</f>
        <v>137</v>
      </c>
      <c r="O195" s="28">
        <f>INDEX(hPower[Pow Grow per Lv],MATCH($F195,hPower[id],0))*INDEX(hType[Atk],MATCH($L195,hType[Id],0))</f>
        <v>4.6666666666666661</v>
      </c>
      <c r="P195" s="29">
        <f>ROUND(INDEX(hPower[Base Pow Min],MATCH($F195,hPower[id],0))*INDEX(hType[Hp],MATCH($L195,hType[Id],0))+15*AM195,0)</f>
        <v>228</v>
      </c>
      <c r="Q195" s="28">
        <f>INDEX(hPower[Pow Grow per Lv],MATCH($F195,hPower[id],0))*INDEX(hType[Hp],MATCH($L195,hType[Id],0))</f>
        <v>7.7777777777777786</v>
      </c>
      <c r="R195" s="29">
        <f>ROUND(INDEX(hPower[Base Pow Min],MATCH($F195,hPower[id],0))*INDEX(hType[Rec],MATCH($L195,hType[Id],0))+3*AM195,0)</f>
        <v>112</v>
      </c>
      <c r="S195" s="28">
        <f>INDEX(hPower[Pow Grow per Lv],MATCH($F195,hPower[id],0))*INDEX(hType[Rec],MATCH($L195,hType[Id],0))</f>
        <v>3.8888888888888893</v>
      </c>
      <c r="T195" s="1">
        <f>INDEX(hPower[Team Cost],MATCH($F195,hPower[id],0))</f>
        <v>9</v>
      </c>
      <c r="U195" s="1">
        <v>0</v>
      </c>
      <c r="V195" s="1" t="str">
        <f t="shared" si="36"/>
        <v>1MM35</v>
      </c>
      <c r="W195" s="3">
        <f>INDEX(hPower[Max Lv Min],MATCH(Heroes!F195,hPower[id],0))</f>
        <v>35</v>
      </c>
      <c r="X195" s="1">
        <f>INDEX(Econ[Sell Base],MATCH(Heroes!$F195,Econ[id],0))</f>
        <v>400</v>
      </c>
      <c r="Y195" s="1">
        <f>INDEX(Econ[Sell Growth],MATCH(Heroes!$F195,Econ[id],0))</f>
        <v>400</v>
      </c>
      <c r="Z195" s="1">
        <f>INDEX(Econ[Feed XP Base],MATCH(Heroes!$F195,Econ[id],0))</f>
        <v>400</v>
      </c>
      <c r="AA195" s="1">
        <f>INDEX(Econ[Feed XP Grow],MATCH(Heroes!$F195,Econ[id],0))</f>
        <v>400</v>
      </c>
      <c r="AB195" s="1">
        <f t="shared" si="37"/>
        <v>600</v>
      </c>
      <c r="AC195" s="1">
        <f t="shared" si="38"/>
        <v>600</v>
      </c>
      <c r="AD195" s="92" t="str">
        <f t="shared" si="39"/>
        <v>50-max-evo</v>
      </c>
      <c r="AE195" s="1" t="s">
        <v>69</v>
      </c>
      <c r="AF195" s="1" t="s">
        <v>1878</v>
      </c>
      <c r="AG195" s="1" t="s">
        <v>7</v>
      </c>
      <c r="AH195" s="1" t="s">
        <v>74</v>
      </c>
      <c r="AK195" s="1" t="s">
        <v>431</v>
      </c>
      <c r="AL195" s="92"/>
      <c r="AM195" s="209">
        <v>0.35829556176085298</v>
      </c>
      <c r="AO195" s="3" t="s">
        <v>820</v>
      </c>
      <c r="AQ195" s="92" t="s">
        <v>959</v>
      </c>
      <c r="AR195" s="92" t="s">
        <v>838</v>
      </c>
      <c r="BE195"/>
      <c r="BF195" s="12"/>
      <c r="BG195"/>
    </row>
    <row r="196" spans="1:59" ht="16">
      <c r="A196" s="5" t="s">
        <v>697</v>
      </c>
      <c r="B196" s="3" t="s">
        <v>1936</v>
      </c>
      <c r="C196" s="5" t="s">
        <v>173</v>
      </c>
      <c r="D196" s="5" t="s">
        <v>101</v>
      </c>
      <c r="E196" s="5">
        <v>194</v>
      </c>
      <c r="F196" s="1">
        <f t="shared" si="40"/>
        <v>5</v>
      </c>
      <c r="G196" s="1">
        <f>INDEX(Family[BaseRarity],MATCH(Heroes!$C196,Family[Family],0))</f>
        <v>5</v>
      </c>
      <c r="H196" s="1">
        <f>INDEX(Family[MaxRarity],MATCH(Heroes!$C196,Family[Family],0))</f>
        <v>5</v>
      </c>
      <c r="I196" s="12">
        <v>1</v>
      </c>
      <c r="J196" s="12" t="s">
        <v>26</v>
      </c>
      <c r="K196" s="1" t="str">
        <f>CONCATENATE(L196,",",VLOOKUP($AO196,'Hero Types'!$B$10:$D$16,2,FALSE))</f>
        <v>4,16</v>
      </c>
      <c r="L196" s="126">
        <v>4</v>
      </c>
      <c r="M196" s="1" t="str">
        <f t="shared" si="35"/>
        <v>Act_r1_Dark_Slice, Ldr_r1_Dark_Blade_Moon Mother's Thanks</v>
      </c>
      <c r="N196" s="29">
        <f>ROUND(INDEX(hPower[Base Pow Min],MATCH($F196,hPower[id],0))*INDEX(hType[Atk],MATCH($L196,hType[Id],0))+9*AM196,0)</f>
        <v>675</v>
      </c>
      <c r="O196" s="28">
        <f>INDEX(hPower[Pow Grow per Lv],MATCH($F196,hPower[id],0))*INDEX(hType[Atk],MATCH($L196,hType[Id],0))</f>
        <v>11.666666666666668</v>
      </c>
      <c r="P196" s="29">
        <f>ROUND(INDEX(hPower[Base Pow Min],MATCH($F196,hPower[id],0))*INDEX(hType[Hp],MATCH($L196,hType[Id],0))+15*AM196,0)</f>
        <v>459</v>
      </c>
      <c r="Q196" s="28">
        <f>INDEX(hPower[Pow Grow per Lv],MATCH($F196,hPower[id],0))*INDEX(hType[Hp],MATCH($L196,hType[Id],0))</f>
        <v>7.7777777777777786</v>
      </c>
      <c r="R196" s="29">
        <f>ROUND(INDEX(hPower[Base Pow Min],MATCH($F196,hPower[id],0))*INDEX(hType[Rec],MATCH($L196,hType[Id],0))+3*AM196,0)</f>
        <v>92</v>
      </c>
      <c r="S196" s="28">
        <f>INDEX(hPower[Pow Grow per Lv],MATCH($F196,hPower[id],0))*INDEX(hType[Rec],MATCH($L196,hType[Id],0))</f>
        <v>1.5555555555555554</v>
      </c>
      <c r="T196" s="1">
        <f>INDEX(hPower[Team Cost],MATCH($F196,hPower[id],0))</f>
        <v>15</v>
      </c>
      <c r="U196" s="1">
        <v>0</v>
      </c>
      <c r="V196" s="1" t="str">
        <f t="shared" si="36"/>
        <v>1MM50</v>
      </c>
      <c r="W196" s="3">
        <f>INDEX(hPower[Max Lv Min],MATCH(Heroes!F196,hPower[id],0))</f>
        <v>50</v>
      </c>
      <c r="X196" s="1">
        <f>INDEX(Econ[Sell Base],MATCH(Heroes!$F196,Econ[id],0))</f>
        <v>500</v>
      </c>
      <c r="Y196" s="1">
        <f>INDEX(Econ[Sell Growth],MATCH(Heroes!$F196,Econ[id],0))</f>
        <v>500</v>
      </c>
      <c r="Z196" s="1">
        <f>INDEX(Econ[Feed XP Base],MATCH(Heroes!$F196,Econ[id],0))</f>
        <v>500</v>
      </c>
      <c r="AA196" s="1">
        <f>INDEX(Econ[Feed XP Grow],MATCH(Heroes!$F196,Econ[id],0))</f>
        <v>500</v>
      </c>
      <c r="AB196" s="1">
        <f t="shared" si="37"/>
        <v>750</v>
      </c>
      <c r="AC196" s="1">
        <f t="shared" si="38"/>
        <v>750</v>
      </c>
      <c r="AD196" s="92" t="str">
        <f t="shared" si="39"/>
        <v>70-max-evo</v>
      </c>
      <c r="AE196" s="1" t="s">
        <v>69</v>
      </c>
      <c r="AF196" s="1" t="s">
        <v>1879</v>
      </c>
      <c r="AG196" s="1" t="s">
        <v>7</v>
      </c>
      <c r="AH196" s="1" t="s">
        <v>74</v>
      </c>
      <c r="AK196" s="1" t="s">
        <v>431</v>
      </c>
      <c r="AL196" s="92"/>
      <c r="AM196" s="209">
        <v>0.98116567575588343</v>
      </c>
      <c r="AO196" s="3" t="s">
        <v>821</v>
      </c>
      <c r="AQ196" s="92" t="s">
        <v>959</v>
      </c>
      <c r="AR196" s="92" t="s">
        <v>838</v>
      </c>
      <c r="BE196"/>
      <c r="BF196" s="12"/>
      <c r="BG196"/>
    </row>
    <row r="197" spans="1:59" ht="16">
      <c r="A197" s="5" t="s">
        <v>635</v>
      </c>
      <c r="B197" s="3" t="s">
        <v>1110</v>
      </c>
      <c r="C197" s="5" t="s">
        <v>173</v>
      </c>
      <c r="D197" s="5" t="s">
        <v>101</v>
      </c>
      <c r="E197" s="5">
        <v>195</v>
      </c>
      <c r="F197" s="1">
        <f t="shared" si="40"/>
        <v>5</v>
      </c>
      <c r="G197" s="1">
        <f>INDEX(Family[BaseRarity],MATCH(Heroes!$C197,Family[Family],0))</f>
        <v>5</v>
      </c>
      <c r="H197" s="1">
        <f>INDEX(Family[MaxRarity],MATCH(Heroes!$C197,Family[Family],0))</f>
        <v>5</v>
      </c>
      <c r="I197" s="12">
        <v>1</v>
      </c>
      <c r="J197" s="12" t="s">
        <v>23</v>
      </c>
      <c r="K197" s="1" t="str">
        <f>CONCATENATE(L197,",",VLOOKUP($AO197,'Hero Types'!$B$10:$D$16,2,FALSE))</f>
        <v>4,16</v>
      </c>
      <c r="L197" s="126">
        <v>4</v>
      </c>
      <c r="M197" s="1" t="str">
        <f t="shared" si="35"/>
        <v>Act_r1_Dark_Slice, Ldr_r1_Dark_Blade_Moon Mother's Thanks</v>
      </c>
      <c r="N197" s="29">
        <f>ROUND(INDEX(hPower[Base Pow Min],MATCH($F197,hPower[id],0))*INDEX(hType[Atk],MATCH($L197,hType[Id],0))+9*AM197,0)</f>
        <v>672</v>
      </c>
      <c r="O197" s="28">
        <f>INDEX(hPower[Pow Grow per Lv],MATCH($F197,hPower[id],0))*INDEX(hType[Atk],MATCH($L197,hType[Id],0))</f>
        <v>11.666666666666668</v>
      </c>
      <c r="P197" s="29">
        <f>ROUND(INDEX(hPower[Base Pow Min],MATCH($F197,hPower[id],0))*INDEX(hType[Hp],MATCH($L197,hType[Id],0))+15*AM197,0)</f>
        <v>453</v>
      </c>
      <c r="Q197" s="28">
        <f>INDEX(hPower[Pow Grow per Lv],MATCH($F197,hPower[id],0))*INDEX(hType[Hp],MATCH($L197,hType[Id],0))</f>
        <v>7.7777777777777786</v>
      </c>
      <c r="R197" s="29">
        <f>ROUND(INDEX(hPower[Base Pow Min],MATCH($F197,hPower[id],0))*INDEX(hType[Rec],MATCH($L197,hType[Id],0))+3*AM197,0)</f>
        <v>91</v>
      </c>
      <c r="S197" s="28">
        <f>INDEX(hPower[Pow Grow per Lv],MATCH($F197,hPower[id],0))*INDEX(hType[Rec],MATCH($L197,hType[Id],0))</f>
        <v>1.5555555555555554</v>
      </c>
      <c r="T197" s="1">
        <f>INDEX(hPower[Team Cost],MATCH($F197,hPower[id],0))</f>
        <v>15</v>
      </c>
      <c r="U197" s="1">
        <v>0</v>
      </c>
      <c r="V197" s="1" t="str">
        <f t="shared" si="36"/>
        <v>1MM50</v>
      </c>
      <c r="W197" s="3">
        <f>INDEX(hPower[Max Lv Min],MATCH(Heroes!F197,hPower[id],0))</f>
        <v>50</v>
      </c>
      <c r="X197" s="1">
        <f>INDEX(Econ[Sell Base],MATCH(Heroes!$F197,Econ[id],0))</f>
        <v>500</v>
      </c>
      <c r="Y197" s="1">
        <f>INDEX(Econ[Sell Growth],MATCH(Heroes!$F197,Econ[id],0))</f>
        <v>500</v>
      </c>
      <c r="Z197" s="1">
        <f>INDEX(Econ[Feed XP Base],MATCH(Heroes!$F197,Econ[id],0))</f>
        <v>500</v>
      </c>
      <c r="AA197" s="1">
        <f>INDEX(Econ[Feed XP Grow],MATCH(Heroes!$F197,Econ[id],0))</f>
        <v>500</v>
      </c>
      <c r="AB197" s="1">
        <f t="shared" si="37"/>
        <v>750</v>
      </c>
      <c r="AC197" s="1">
        <f t="shared" si="38"/>
        <v>750</v>
      </c>
      <c r="AD197" s="92" t="str">
        <f t="shared" si="39"/>
        <v>70-max-evo</v>
      </c>
      <c r="AE197" s="1" t="s">
        <v>69</v>
      </c>
      <c r="AF197" s="1" t="s">
        <v>1880</v>
      </c>
      <c r="AG197" s="1" t="s">
        <v>7</v>
      </c>
      <c r="AH197" s="1" t="s">
        <v>74</v>
      </c>
      <c r="AK197" s="1" t="s">
        <v>431</v>
      </c>
      <c r="AL197" s="92"/>
      <c r="AM197" s="209">
        <v>0.54408915821705928</v>
      </c>
      <c r="AO197" s="3" t="s">
        <v>821</v>
      </c>
      <c r="AQ197" s="92" t="s">
        <v>959</v>
      </c>
      <c r="AR197" s="92" t="s">
        <v>838</v>
      </c>
      <c r="BE197"/>
      <c r="BF197" s="12"/>
      <c r="BG197"/>
    </row>
    <row r="198" spans="1:59" ht="16">
      <c r="A198" s="5" t="s">
        <v>569</v>
      </c>
      <c r="B198" s="3" t="s">
        <v>1118</v>
      </c>
      <c r="C198" s="5" t="s">
        <v>173</v>
      </c>
      <c r="D198" s="5" t="s">
        <v>101</v>
      </c>
      <c r="E198" s="5">
        <v>196</v>
      </c>
      <c r="F198" s="1">
        <f t="shared" si="40"/>
        <v>5</v>
      </c>
      <c r="G198" s="1">
        <f>INDEX(Family[BaseRarity],MATCH(Heroes!$C198,Family[Family],0))</f>
        <v>5</v>
      </c>
      <c r="H198" s="1">
        <f>INDEX(Family[MaxRarity],MATCH(Heroes!$C198,Family[Family],0))</f>
        <v>5</v>
      </c>
      <c r="I198" s="12">
        <v>1</v>
      </c>
      <c r="J198" s="12" t="s">
        <v>22</v>
      </c>
      <c r="K198" s="1" t="str">
        <f>CONCATENATE(L198,",",VLOOKUP($AO198,'Hero Types'!$B$10:$D$16,2,FALSE))</f>
        <v>4,16</v>
      </c>
      <c r="L198" s="126">
        <v>4</v>
      </c>
      <c r="M198" s="1" t="str">
        <f t="shared" si="35"/>
        <v>Act_r1_Dark_Slice, Ldr_r1_Dark_Blade_Moon Mother's Thanks</v>
      </c>
      <c r="N198" s="29">
        <f>ROUND(INDEX(hPower[Base Pow Min],MATCH($F198,hPower[id],0))*INDEX(hType[Atk],MATCH($L198,hType[Id],0))+9*AM198,0)</f>
        <v>674</v>
      </c>
      <c r="O198" s="28">
        <f>INDEX(hPower[Pow Grow per Lv],MATCH($F198,hPower[id],0))*INDEX(hType[Atk],MATCH($L198,hType[Id],0))</f>
        <v>11.666666666666668</v>
      </c>
      <c r="P198" s="29">
        <f>ROUND(INDEX(hPower[Base Pow Min],MATCH($F198,hPower[id],0))*INDEX(hType[Hp],MATCH($L198,hType[Id],0))+15*AM198,0)</f>
        <v>456</v>
      </c>
      <c r="Q198" s="28">
        <f>INDEX(hPower[Pow Grow per Lv],MATCH($F198,hPower[id],0))*INDEX(hType[Hp],MATCH($L198,hType[Id],0))</f>
        <v>7.7777777777777786</v>
      </c>
      <c r="R198" s="29">
        <f>ROUND(INDEX(hPower[Base Pow Min],MATCH($F198,hPower[id],0))*INDEX(hType[Rec],MATCH($L198,hType[Id],0))+3*AM198,0)</f>
        <v>91</v>
      </c>
      <c r="S198" s="28">
        <f>INDEX(hPower[Pow Grow per Lv],MATCH($F198,hPower[id],0))*INDEX(hType[Rec],MATCH($L198,hType[Id],0))</f>
        <v>1.5555555555555554</v>
      </c>
      <c r="T198" s="1">
        <f>INDEX(hPower[Team Cost],MATCH($F198,hPower[id],0))</f>
        <v>15</v>
      </c>
      <c r="U198" s="1">
        <v>0</v>
      </c>
      <c r="V198" s="1" t="str">
        <f t="shared" si="36"/>
        <v>1MM50</v>
      </c>
      <c r="W198" s="3">
        <f>INDEX(hPower[Max Lv Min],MATCH(Heroes!F198,hPower[id],0))</f>
        <v>50</v>
      </c>
      <c r="X198" s="1">
        <f>INDEX(Econ[Sell Base],MATCH(Heroes!$F198,Econ[id],0))</f>
        <v>500</v>
      </c>
      <c r="Y198" s="1">
        <f>INDEX(Econ[Sell Growth],MATCH(Heroes!$F198,Econ[id],0))</f>
        <v>500</v>
      </c>
      <c r="Z198" s="1">
        <f>INDEX(Econ[Feed XP Base],MATCH(Heroes!$F198,Econ[id],0))</f>
        <v>500</v>
      </c>
      <c r="AA198" s="1">
        <f>INDEX(Econ[Feed XP Grow],MATCH(Heroes!$F198,Econ[id],0))</f>
        <v>500</v>
      </c>
      <c r="AB198" s="1">
        <f t="shared" si="37"/>
        <v>750</v>
      </c>
      <c r="AC198" s="1">
        <f t="shared" si="38"/>
        <v>750</v>
      </c>
      <c r="AD198" s="92" t="str">
        <f t="shared" si="39"/>
        <v>70-max-evo</v>
      </c>
      <c r="AE198" s="1" t="s">
        <v>69</v>
      </c>
      <c r="AF198" s="1" t="s">
        <v>1881</v>
      </c>
      <c r="AG198" s="1" t="s">
        <v>7</v>
      </c>
      <c r="AH198" s="1" t="s">
        <v>74</v>
      </c>
      <c r="AK198" s="1" t="s">
        <v>431</v>
      </c>
      <c r="AL198" s="92"/>
      <c r="AM198" s="209">
        <v>0.78527941235354881</v>
      </c>
      <c r="AO198" s="3" t="s">
        <v>821</v>
      </c>
      <c r="AQ198" s="92" t="s">
        <v>959</v>
      </c>
      <c r="AR198" s="92" t="s">
        <v>838</v>
      </c>
      <c r="BE198"/>
      <c r="BF198" s="12"/>
      <c r="BG198"/>
    </row>
    <row r="199" spans="1:59" ht="16">
      <c r="A199" s="5" t="s">
        <v>665</v>
      </c>
      <c r="B199" s="3" t="s">
        <v>1160</v>
      </c>
      <c r="C199" s="5" t="s">
        <v>173</v>
      </c>
      <c r="D199" s="5" t="s">
        <v>101</v>
      </c>
      <c r="E199" s="5">
        <v>197</v>
      </c>
      <c r="F199" s="1">
        <f t="shared" si="40"/>
        <v>5</v>
      </c>
      <c r="G199" s="1">
        <f>INDEX(Family[BaseRarity],MATCH(Heroes!$C199,Family[Family],0))</f>
        <v>5</v>
      </c>
      <c r="H199" s="1">
        <f>INDEX(Family[MaxRarity],MATCH(Heroes!$C199,Family[Family],0))</f>
        <v>5</v>
      </c>
      <c r="I199" s="12">
        <v>1</v>
      </c>
      <c r="J199" s="12" t="s">
        <v>25</v>
      </c>
      <c r="K199" s="1" t="str">
        <f>CONCATENATE(L199,",",VLOOKUP($AO199,'Hero Types'!$B$10:$D$16,2,FALSE))</f>
        <v>4,16</v>
      </c>
      <c r="L199" s="126">
        <v>4</v>
      </c>
      <c r="M199" s="1" t="str">
        <f t="shared" si="35"/>
        <v>Act_r1_Dark_Slice, Ldr_r1_Dark_Blade_Moon Mother's Thanks</v>
      </c>
      <c r="N199" s="29">
        <f>ROUND(INDEX(hPower[Base Pow Min],MATCH($F199,hPower[id],0))*INDEX(hType[Atk],MATCH($L199,hType[Id],0))+9*AM199,0)</f>
        <v>667</v>
      </c>
      <c r="O199" s="28">
        <f>INDEX(hPower[Pow Grow per Lv],MATCH($F199,hPower[id],0))*INDEX(hType[Atk],MATCH($L199,hType[Id],0))</f>
        <v>11.666666666666668</v>
      </c>
      <c r="P199" s="29">
        <f>ROUND(INDEX(hPower[Base Pow Min],MATCH($F199,hPower[id],0))*INDEX(hType[Hp],MATCH($L199,hType[Id],0))+15*AM199,0)</f>
        <v>445</v>
      </c>
      <c r="Q199" s="28">
        <f>INDEX(hPower[Pow Grow per Lv],MATCH($F199,hPower[id],0))*INDEX(hType[Hp],MATCH($L199,hType[Id],0))</f>
        <v>7.7777777777777786</v>
      </c>
      <c r="R199" s="29">
        <f>ROUND(INDEX(hPower[Base Pow Min],MATCH($F199,hPower[id],0))*INDEX(hType[Rec],MATCH($L199,hType[Id],0))+3*AM199,0)</f>
        <v>89</v>
      </c>
      <c r="S199" s="28">
        <f>INDEX(hPower[Pow Grow per Lv],MATCH($F199,hPower[id],0))*INDEX(hType[Rec],MATCH($L199,hType[Id],0))</f>
        <v>1.5555555555555554</v>
      </c>
      <c r="T199" s="1">
        <f>INDEX(hPower[Team Cost],MATCH($F199,hPower[id],0))</f>
        <v>15</v>
      </c>
      <c r="U199" s="1">
        <v>0</v>
      </c>
      <c r="V199" s="1" t="str">
        <f t="shared" si="36"/>
        <v>1MM50</v>
      </c>
      <c r="W199" s="3">
        <f>INDEX(hPower[Max Lv Min],MATCH(Heroes!F199,hPower[id],0))</f>
        <v>50</v>
      </c>
      <c r="X199" s="1">
        <f>INDEX(Econ[Sell Base],MATCH(Heroes!$F199,Econ[id],0))</f>
        <v>500</v>
      </c>
      <c r="Y199" s="1">
        <f>INDEX(Econ[Sell Growth],MATCH(Heroes!$F199,Econ[id],0))</f>
        <v>500</v>
      </c>
      <c r="Z199" s="1">
        <f>INDEX(Econ[Feed XP Base],MATCH(Heroes!$F199,Econ[id],0))</f>
        <v>500</v>
      </c>
      <c r="AA199" s="1">
        <f>INDEX(Econ[Feed XP Grow],MATCH(Heroes!$F199,Econ[id],0))</f>
        <v>500</v>
      </c>
      <c r="AB199" s="1">
        <f t="shared" si="37"/>
        <v>750</v>
      </c>
      <c r="AC199" s="1">
        <f t="shared" si="38"/>
        <v>750</v>
      </c>
      <c r="AD199" s="92" t="str">
        <f t="shared" si="39"/>
        <v>70-max-evo</v>
      </c>
      <c r="AE199" s="1" t="s">
        <v>69</v>
      </c>
      <c r="AF199" s="1" t="s">
        <v>1882</v>
      </c>
      <c r="AG199" s="1" t="s">
        <v>7</v>
      </c>
      <c r="AH199" s="1" t="s">
        <v>74</v>
      </c>
      <c r="AK199" s="1" t="s">
        <v>431</v>
      </c>
      <c r="AL199" s="92"/>
      <c r="AM199" s="209">
        <v>1.7119465495037511E-2</v>
      </c>
      <c r="AO199" s="3" t="s">
        <v>821</v>
      </c>
      <c r="AQ199" s="92" t="s">
        <v>959</v>
      </c>
      <c r="AR199" s="92" t="s">
        <v>838</v>
      </c>
      <c r="BE199"/>
      <c r="BF199" s="12"/>
      <c r="BG199"/>
    </row>
    <row r="200" spans="1:59" ht="16">
      <c r="A200" s="5" t="s">
        <v>701</v>
      </c>
      <c r="B200" s="3" t="s">
        <v>229</v>
      </c>
      <c r="C200" s="5" t="s">
        <v>177</v>
      </c>
      <c r="D200" s="5" t="s">
        <v>229</v>
      </c>
      <c r="E200" s="5">
        <v>198</v>
      </c>
      <c r="F200" s="1">
        <f t="shared" si="40"/>
        <v>6</v>
      </c>
      <c r="G200" s="1">
        <f>INDEX(Family[BaseRarity],MATCH(Heroes!$C200,Family[Family],0))</f>
        <v>6</v>
      </c>
      <c r="H200" s="1">
        <f>INDEX(Family[MaxRarity],MATCH(Heroes!$C200,Family[Family],0))</f>
        <v>6</v>
      </c>
      <c r="I200" s="12">
        <v>1</v>
      </c>
      <c r="J200" s="12" t="s">
        <v>26</v>
      </c>
      <c r="K200" s="1" t="str">
        <f>CONCATENATE(L200,",",VLOOKUP($AO200,'Hero Types'!$B$10:$D$16,2,FALSE))</f>
        <v>5,10</v>
      </c>
      <c r="L200" s="126">
        <v>5</v>
      </c>
      <c r="M200" s="1" t="str">
        <f t="shared" si="35"/>
        <v>Act_r1_Dark_Slice, Ldr_r1_Dark_Blade_Moon Mother's Thanks</v>
      </c>
      <c r="N200" s="29">
        <f>ROUND(INDEX(hPower[Base Pow Min],MATCH($F200,hPower[id],0))*INDEX(hType[Atk],MATCH($L200,hType[Id],0))+9*AM200,0)</f>
        <v>738</v>
      </c>
      <c r="O200" s="28">
        <f>INDEX(hPower[Pow Grow per Lv],MATCH($F200,hPower[id],0))*INDEX(hType[Atk],MATCH($L200,hType[Id],0))</f>
        <v>9.3333333333333321</v>
      </c>
      <c r="P200" s="29">
        <f>ROUND(INDEX(hPower[Base Pow Min],MATCH($F200,hPower[id],0))*INDEX(hType[Hp],MATCH($L200,hType[Id],0))+15*AM200,0)</f>
        <v>314</v>
      </c>
      <c r="Q200" s="28">
        <f>INDEX(hPower[Pow Grow per Lv],MATCH($F200,hPower[id],0))*INDEX(hType[Hp],MATCH($L200,hType[Id],0))</f>
        <v>3.8888888888888893</v>
      </c>
      <c r="R200" s="29">
        <f>ROUND(INDEX(hPower[Base Pow Min],MATCH($F200,hPower[id],0))*INDEX(hType[Rec],MATCH($L200,hType[Id],0))+3*AM200,0)</f>
        <v>246</v>
      </c>
      <c r="S200" s="28">
        <f>INDEX(hPower[Pow Grow per Lv],MATCH($F200,hPower[id],0))*INDEX(hType[Rec],MATCH($L200,hType[Id],0))</f>
        <v>3.1111111111111107</v>
      </c>
      <c r="T200" s="1">
        <f>INDEX(hPower[Team Cost],MATCH($F200,hPower[id],0))</f>
        <v>30</v>
      </c>
      <c r="U200" s="1">
        <v>0</v>
      </c>
      <c r="V200" s="1" t="str">
        <f t="shared" si="36"/>
        <v>1MM70</v>
      </c>
      <c r="W200" s="3">
        <f>INDEX(hPower[Max Lv Min],MATCH(Heroes!F200,hPower[id],0))</f>
        <v>70</v>
      </c>
      <c r="X200" s="1">
        <f>INDEX(Econ[Sell Base],MATCH(Heroes!$F200,Econ[id],0))</f>
        <v>600</v>
      </c>
      <c r="Y200" s="1">
        <f>INDEX(Econ[Sell Growth],MATCH(Heroes!$F200,Econ[id],0))</f>
        <v>600</v>
      </c>
      <c r="Z200" s="1">
        <f>INDEX(Econ[Feed XP Base],MATCH(Heroes!$F200,Econ[id],0))</f>
        <v>600</v>
      </c>
      <c r="AA200" s="1">
        <f>INDEX(Econ[Feed XP Grow],MATCH(Heroes!$F200,Econ[id],0))</f>
        <v>600</v>
      </c>
      <c r="AB200" s="1">
        <f t="shared" si="37"/>
        <v>900</v>
      </c>
      <c r="AC200" s="1">
        <f t="shared" si="38"/>
        <v>900</v>
      </c>
      <c r="AD200" s="92" t="str">
        <f t="shared" si="39"/>
        <v>70-max-evo</v>
      </c>
      <c r="AE200" s="1" t="s">
        <v>69</v>
      </c>
      <c r="AF200" s="1" t="s">
        <v>1883</v>
      </c>
      <c r="AG200" s="1" t="s">
        <v>7</v>
      </c>
      <c r="AH200" s="1" t="s">
        <v>74</v>
      </c>
      <c r="AK200" s="1" t="s">
        <v>431</v>
      </c>
      <c r="AL200" s="92"/>
      <c r="AM200" s="209">
        <v>0.56705400335354994</v>
      </c>
      <c r="AO200" s="3" t="s">
        <v>93</v>
      </c>
      <c r="AQ200" s="92" t="s">
        <v>959</v>
      </c>
      <c r="AR200" s="92" t="s">
        <v>838</v>
      </c>
      <c r="BE200"/>
      <c r="BF200" s="12"/>
      <c r="BG200"/>
    </row>
    <row r="201" spans="1:59" ht="16">
      <c r="A201" s="5" t="s">
        <v>639</v>
      </c>
      <c r="B201" s="3" t="s">
        <v>1161</v>
      </c>
      <c r="C201" s="5" t="s">
        <v>177</v>
      </c>
      <c r="D201" s="5" t="s">
        <v>208</v>
      </c>
      <c r="E201" s="5">
        <v>199</v>
      </c>
      <c r="F201" s="1">
        <f t="shared" si="40"/>
        <v>6</v>
      </c>
      <c r="G201" s="1">
        <f>INDEX(Family[BaseRarity],MATCH(Heroes!$C201,Family[Family],0))</f>
        <v>6</v>
      </c>
      <c r="H201" s="1">
        <f>INDEX(Family[MaxRarity],MATCH(Heroes!$C201,Family[Family],0))</f>
        <v>6</v>
      </c>
      <c r="I201" s="12">
        <v>1</v>
      </c>
      <c r="J201" s="12" t="s">
        <v>23</v>
      </c>
      <c r="K201" s="1" t="str">
        <f>CONCATENATE(L201,",",VLOOKUP($AO201,'Hero Types'!$B$10:$D$16,2,FALSE))</f>
        <v>5,10</v>
      </c>
      <c r="L201" s="126">
        <v>5</v>
      </c>
      <c r="M201" s="1" t="str">
        <f t="shared" si="35"/>
        <v>Act_r1_Dark_Slice, Ldr_r1_Dark_Blade_Moon Mother's Thanks</v>
      </c>
      <c r="N201" s="29">
        <f>ROUND(INDEX(hPower[Base Pow Min],MATCH($F201,hPower[id],0))*INDEX(hType[Atk],MATCH($L201,hType[Id],0))+9*AM201,0)</f>
        <v>734</v>
      </c>
      <c r="O201" s="28">
        <f>INDEX(hPower[Pow Grow per Lv],MATCH($F201,hPower[id],0))*INDEX(hType[Atk],MATCH($L201,hType[Id],0))</f>
        <v>9.3333333333333321</v>
      </c>
      <c r="P201" s="29">
        <f>ROUND(INDEX(hPower[Base Pow Min],MATCH($F201,hPower[id],0))*INDEX(hType[Hp],MATCH($L201,hType[Id],0))+15*AM201,0)</f>
        <v>307</v>
      </c>
      <c r="Q201" s="28">
        <f>INDEX(hPower[Pow Grow per Lv],MATCH($F201,hPower[id],0))*INDEX(hType[Hp],MATCH($L201,hType[Id],0))</f>
        <v>3.8888888888888893</v>
      </c>
      <c r="R201" s="29">
        <f>ROUND(INDEX(hPower[Base Pow Min],MATCH($F201,hPower[id],0))*INDEX(hType[Rec],MATCH($L201,hType[Id],0))+3*AM201,0)</f>
        <v>245</v>
      </c>
      <c r="S201" s="28">
        <f>INDEX(hPower[Pow Grow per Lv],MATCH($F201,hPower[id],0))*INDEX(hType[Rec],MATCH($L201,hType[Id],0))</f>
        <v>3.1111111111111107</v>
      </c>
      <c r="T201" s="1">
        <f>INDEX(hPower[Team Cost],MATCH($F201,hPower[id],0))</f>
        <v>30</v>
      </c>
      <c r="U201" s="1">
        <v>0</v>
      </c>
      <c r="V201" s="1" t="str">
        <f t="shared" si="36"/>
        <v>1MM70</v>
      </c>
      <c r="W201" s="3">
        <f>INDEX(hPower[Max Lv Min],MATCH(Heroes!F201,hPower[id],0))</f>
        <v>70</v>
      </c>
      <c r="X201" s="1">
        <f>INDEX(Econ[Sell Base],MATCH(Heroes!$F201,Econ[id],0))</f>
        <v>600</v>
      </c>
      <c r="Y201" s="1">
        <f>INDEX(Econ[Sell Growth],MATCH(Heroes!$F201,Econ[id],0))</f>
        <v>600</v>
      </c>
      <c r="Z201" s="1">
        <f>INDEX(Econ[Feed XP Base],MATCH(Heroes!$F201,Econ[id],0))</f>
        <v>600</v>
      </c>
      <c r="AA201" s="1">
        <f>INDEX(Econ[Feed XP Grow],MATCH(Heroes!$F201,Econ[id],0))</f>
        <v>600</v>
      </c>
      <c r="AB201" s="1">
        <f t="shared" si="37"/>
        <v>900</v>
      </c>
      <c r="AC201" s="1">
        <f t="shared" si="38"/>
        <v>900</v>
      </c>
      <c r="AD201" s="92" t="str">
        <f t="shared" si="39"/>
        <v>70-max-evo</v>
      </c>
      <c r="AE201" s="1" t="s">
        <v>69</v>
      </c>
      <c r="AF201" s="1" t="s">
        <v>1884</v>
      </c>
      <c r="AG201" s="1" t="s">
        <v>7</v>
      </c>
      <c r="AH201" s="1" t="s">
        <v>74</v>
      </c>
      <c r="AK201" s="1" t="s">
        <v>431</v>
      </c>
      <c r="AL201" s="92"/>
      <c r="AM201" s="209">
        <v>8.2909416883001019E-2</v>
      </c>
      <c r="AO201" s="3" t="s">
        <v>93</v>
      </c>
      <c r="AQ201" s="92" t="s">
        <v>959</v>
      </c>
      <c r="AR201" s="92" t="s">
        <v>838</v>
      </c>
      <c r="BE201"/>
      <c r="BF201" s="12"/>
      <c r="BG201"/>
    </row>
    <row r="202" spans="1:59" ht="16">
      <c r="A202" s="5" t="s">
        <v>573</v>
      </c>
      <c r="B202" s="3" t="s">
        <v>176</v>
      </c>
      <c r="C202" s="5" t="s">
        <v>177</v>
      </c>
      <c r="D202" s="5" t="s">
        <v>176</v>
      </c>
      <c r="E202" s="5">
        <v>200</v>
      </c>
      <c r="F202" s="1">
        <f t="shared" si="40"/>
        <v>6</v>
      </c>
      <c r="G202" s="1">
        <f>INDEX(Family[BaseRarity],MATCH(Heroes!$C202,Family[Family],0))</f>
        <v>6</v>
      </c>
      <c r="H202" s="1">
        <f>INDEX(Family[MaxRarity],MATCH(Heroes!$C202,Family[Family],0))</f>
        <v>6</v>
      </c>
      <c r="I202" s="12">
        <v>1</v>
      </c>
      <c r="J202" s="12" t="s">
        <v>22</v>
      </c>
      <c r="K202" s="1" t="str">
        <f>CONCATENATE(L202,",",VLOOKUP($AO202,'Hero Types'!$B$10:$D$16,2,FALSE))</f>
        <v>5,10</v>
      </c>
      <c r="L202" s="126">
        <v>5</v>
      </c>
      <c r="M202" s="1" t="str">
        <f t="shared" si="35"/>
        <v>Act_r1_Dark_Slice, Ldr_r1_Dark_Blade_Moon Mother's Thanks</v>
      </c>
      <c r="N202" s="29">
        <f>ROUND(INDEX(hPower[Base Pow Min],MATCH($F202,hPower[id],0))*INDEX(hType[Atk],MATCH($L202,hType[Id],0))+9*AM202,0)</f>
        <v>742</v>
      </c>
      <c r="O202" s="28">
        <f>INDEX(hPower[Pow Grow per Lv],MATCH($F202,hPower[id],0))*INDEX(hType[Atk],MATCH($L202,hType[Id],0))</f>
        <v>9.3333333333333321</v>
      </c>
      <c r="P202" s="29">
        <f>ROUND(INDEX(hPower[Base Pow Min],MATCH($F202,hPower[id],0))*INDEX(hType[Hp],MATCH($L202,hType[Id],0))+15*AM202,0)</f>
        <v>320</v>
      </c>
      <c r="Q202" s="28">
        <f>INDEX(hPower[Pow Grow per Lv],MATCH($F202,hPower[id],0))*INDEX(hType[Hp],MATCH($L202,hType[Id],0))</f>
        <v>3.8888888888888893</v>
      </c>
      <c r="R202" s="29">
        <f>ROUND(INDEX(hPower[Base Pow Min],MATCH($F202,hPower[id],0))*INDEX(hType[Rec],MATCH($L202,hType[Id],0))+3*AM202,0)</f>
        <v>247</v>
      </c>
      <c r="S202" s="28">
        <f>INDEX(hPower[Pow Grow per Lv],MATCH($F202,hPower[id],0))*INDEX(hType[Rec],MATCH($L202,hType[Id],0))</f>
        <v>3.1111111111111107</v>
      </c>
      <c r="T202" s="1">
        <f>INDEX(hPower[Team Cost],MATCH($F202,hPower[id],0))</f>
        <v>30</v>
      </c>
      <c r="U202" s="1">
        <v>0</v>
      </c>
      <c r="V202" s="1" t="str">
        <f t="shared" si="36"/>
        <v>1MM70</v>
      </c>
      <c r="W202" s="3">
        <f>INDEX(hPower[Max Lv Min],MATCH(Heroes!F202,hPower[id],0))</f>
        <v>70</v>
      </c>
      <c r="X202" s="1">
        <f>INDEX(Econ[Sell Base],MATCH(Heroes!$F202,Econ[id],0))</f>
        <v>600</v>
      </c>
      <c r="Y202" s="1">
        <f>INDEX(Econ[Sell Growth],MATCH(Heroes!$F202,Econ[id],0))</f>
        <v>600</v>
      </c>
      <c r="Z202" s="1">
        <f>INDEX(Econ[Feed XP Base],MATCH(Heroes!$F202,Econ[id],0))</f>
        <v>600</v>
      </c>
      <c r="AA202" s="1">
        <f>INDEX(Econ[Feed XP Grow],MATCH(Heroes!$F202,Econ[id],0))</f>
        <v>600</v>
      </c>
      <c r="AB202" s="1">
        <f t="shared" si="37"/>
        <v>900</v>
      </c>
      <c r="AC202" s="1">
        <f t="shared" si="38"/>
        <v>900</v>
      </c>
      <c r="AD202" s="92" t="str">
        <f t="shared" si="39"/>
        <v>70-max-evo</v>
      </c>
      <c r="AE202" s="1" t="s">
        <v>69</v>
      </c>
      <c r="AF202" s="1" t="s">
        <v>1885</v>
      </c>
      <c r="AG202" s="1" t="s">
        <v>7</v>
      </c>
      <c r="AH202" s="1" t="s">
        <v>74</v>
      </c>
      <c r="AK202" s="1" t="s">
        <v>431</v>
      </c>
      <c r="AL202" s="92"/>
      <c r="AM202" s="209">
        <v>0.95727573888479411</v>
      </c>
      <c r="AO202" s="3" t="s">
        <v>93</v>
      </c>
      <c r="AQ202" s="92" t="s">
        <v>959</v>
      </c>
      <c r="AR202" s="92" t="s">
        <v>838</v>
      </c>
      <c r="BE202"/>
      <c r="BF202" s="12"/>
      <c r="BG202"/>
    </row>
    <row r="203" spans="1:59" ht="16">
      <c r="BE203" s="12"/>
      <c r="BF203" s="12"/>
      <c r="BG203" s="12"/>
    </row>
    <row r="204" spans="1:59" ht="16">
      <c r="N204" s="217"/>
      <c r="P204" s="217"/>
      <c r="R204" s="217"/>
      <c r="BE204" s="12"/>
      <c r="BF204" s="12"/>
      <c r="BG204" s="12"/>
    </row>
    <row r="205" spans="1:59" ht="16">
      <c r="N205" s="217"/>
      <c r="P205" s="217"/>
      <c r="R205" s="217"/>
      <c r="BE205" s="12"/>
      <c r="BF205" s="12"/>
      <c r="BG205" s="12"/>
    </row>
    <row r="206" spans="1:59" ht="16">
      <c r="BE206" s="12"/>
      <c r="BF206" s="12"/>
      <c r="BG206" s="12"/>
    </row>
    <row r="207" spans="1:59" ht="16">
      <c r="BE207" s="12"/>
      <c r="BF207" s="12"/>
      <c r="BG207" s="12"/>
    </row>
    <row r="208" spans="1:59" ht="16">
      <c r="BE208" s="12"/>
      <c r="BF208" s="12"/>
      <c r="BG208" s="12"/>
    </row>
    <row r="209" spans="57:59" ht="16">
      <c r="BE209" s="12"/>
      <c r="BF209" s="12"/>
      <c r="BG209" s="12"/>
    </row>
    <row r="210" spans="57:59" ht="16">
      <c r="BE210" s="12"/>
      <c r="BF210" s="12"/>
      <c r="BG210" s="12"/>
    </row>
    <row r="211" spans="57:59" ht="16">
      <c r="BE211" s="12"/>
      <c r="BF211" s="12"/>
      <c r="BG211" s="12"/>
    </row>
    <row r="212" spans="57:59" ht="16">
      <c r="BE212" s="12"/>
      <c r="BF212" s="12"/>
      <c r="BG212" s="12"/>
    </row>
    <row r="213" spans="57:59" ht="16">
      <c r="BE213" s="12"/>
      <c r="BF213" s="12"/>
      <c r="BG213" s="12"/>
    </row>
    <row r="214" spans="57:59" ht="16">
      <c r="BE214" s="12"/>
      <c r="BF214" s="12"/>
      <c r="BG214" s="12"/>
    </row>
    <row r="215" spans="57:59" ht="16">
      <c r="BE215" s="12"/>
      <c r="BF215" s="12"/>
      <c r="BG215" s="12"/>
    </row>
    <row r="216" spans="57:59" ht="16">
      <c r="BE216" s="12"/>
      <c r="BF216" s="12"/>
      <c r="BG216" s="12"/>
    </row>
    <row r="217" spans="57:59" ht="16">
      <c r="BE217" s="12"/>
      <c r="BF217" s="12"/>
      <c r="BG217" s="12"/>
    </row>
    <row r="218" spans="57:59" ht="16">
      <c r="BE218" s="12"/>
      <c r="BF218" s="12"/>
      <c r="BG218" s="12"/>
    </row>
    <row r="219" spans="57:59" ht="16">
      <c r="BE219" s="12"/>
      <c r="BF219" s="12"/>
      <c r="BG219" s="12"/>
    </row>
    <row r="220" spans="57:59" ht="16">
      <c r="BE220" s="12"/>
      <c r="BF220" s="12"/>
      <c r="BG220" s="12"/>
    </row>
    <row r="221" spans="57:59" ht="16">
      <c r="BE221" s="12"/>
      <c r="BF221" s="12"/>
      <c r="BG221" s="12"/>
    </row>
    <row r="222" spans="57:59" ht="16">
      <c r="BE222" s="12"/>
      <c r="BF222" s="12"/>
      <c r="BG222" s="12"/>
    </row>
    <row r="223" spans="57:59" ht="16">
      <c r="BE223" s="12"/>
      <c r="BF223" s="12"/>
      <c r="BG223" s="12"/>
    </row>
    <row r="224" spans="57:59" ht="16">
      <c r="BE224" s="12"/>
      <c r="BF224" s="12"/>
      <c r="BG224" s="12"/>
    </row>
    <row r="225" spans="57:59" ht="16">
      <c r="BE225" s="12"/>
      <c r="BF225" s="12"/>
      <c r="BG225" s="12"/>
    </row>
    <row r="226" spans="57:59" ht="16">
      <c r="BE226" s="12"/>
      <c r="BF226" s="12"/>
      <c r="BG226" s="12"/>
    </row>
    <row r="227" spans="57:59" ht="16">
      <c r="BE227" s="12"/>
      <c r="BF227" s="12"/>
      <c r="BG227" s="12"/>
    </row>
    <row r="228" spans="57:59" ht="16">
      <c r="BE228" s="12"/>
      <c r="BF228" s="12"/>
      <c r="BG228" s="12"/>
    </row>
    <row r="229" spans="57:59" ht="16">
      <c r="BE229" s="12"/>
      <c r="BF229" s="12"/>
      <c r="BG229" s="12"/>
    </row>
    <row r="230" spans="57:59" ht="16">
      <c r="BE230" s="12"/>
      <c r="BF230" s="12"/>
      <c r="BG230" s="12"/>
    </row>
    <row r="231" spans="57:59" ht="16">
      <c r="BE231" s="12"/>
      <c r="BF231" s="12"/>
      <c r="BG231" s="12"/>
    </row>
    <row r="232" spans="57:59" ht="16">
      <c r="BE232" s="12"/>
      <c r="BF232" s="12"/>
      <c r="BG232" s="12"/>
    </row>
    <row r="233" spans="57:59" ht="16">
      <c r="BE233" s="12"/>
      <c r="BF233" s="12"/>
      <c r="BG233" s="12"/>
    </row>
    <row r="234" spans="57:59" ht="16">
      <c r="BE234" s="12"/>
      <c r="BF234" s="12"/>
      <c r="BG234" s="12"/>
    </row>
    <row r="235" spans="57:59" ht="16">
      <c r="BE235" s="12"/>
      <c r="BF235" s="12"/>
      <c r="BG235" s="12"/>
    </row>
    <row r="236" spans="57:59" ht="16">
      <c r="BE236" s="12"/>
      <c r="BF236" s="12"/>
      <c r="BG236" s="12"/>
    </row>
    <row r="237" spans="57:59" ht="16">
      <c r="BE237" s="12"/>
      <c r="BF237" s="12"/>
      <c r="BG237" s="12"/>
    </row>
    <row r="238" spans="57:59" ht="16">
      <c r="BE238" s="12"/>
      <c r="BF238" s="12"/>
      <c r="BG238" s="12"/>
    </row>
    <row r="239" spans="57:59" ht="16">
      <c r="BE239" s="12"/>
      <c r="BF239" s="12"/>
      <c r="BG239" s="12"/>
    </row>
    <row r="240" spans="57:59" ht="16">
      <c r="BE240" s="12"/>
      <c r="BF240" s="12"/>
      <c r="BG240" s="12"/>
    </row>
    <row r="241" spans="57:59" ht="16">
      <c r="BE241" s="12"/>
      <c r="BF241" s="12"/>
      <c r="BG241" s="12"/>
    </row>
    <row r="242" spans="57:59" ht="16">
      <c r="BE242" s="12"/>
      <c r="BF242" s="12"/>
      <c r="BG242" s="12"/>
    </row>
    <row r="243" spans="57:59" ht="16">
      <c r="BE243" s="12"/>
      <c r="BF243" s="12"/>
      <c r="BG243" s="12"/>
    </row>
    <row r="244" spans="57:59" ht="16">
      <c r="BE244" s="12"/>
      <c r="BF244" s="12"/>
      <c r="BG244" s="12"/>
    </row>
    <row r="245" spans="57:59" ht="16">
      <c r="BE245" s="12"/>
      <c r="BF245" s="12"/>
      <c r="BG245" s="12"/>
    </row>
    <row r="246" spans="57:59" ht="16">
      <c r="BE246" s="12"/>
      <c r="BF246" s="12"/>
      <c r="BG246" s="12"/>
    </row>
    <row r="247" spans="57:59" ht="16">
      <c r="BE247" s="12"/>
      <c r="BF247" s="12"/>
      <c r="BG247" s="12"/>
    </row>
    <row r="248" spans="57:59" ht="16">
      <c r="BE248" s="12"/>
      <c r="BF248" s="12"/>
      <c r="BG248" s="12"/>
    </row>
    <row r="249" spans="57:59" ht="16">
      <c r="BE249" s="12"/>
      <c r="BF249" s="12"/>
      <c r="BG249" s="12"/>
    </row>
    <row r="250" spans="57:59" ht="16">
      <c r="BE250" s="12"/>
      <c r="BF250" s="12"/>
      <c r="BG250" s="12"/>
    </row>
    <row r="251" spans="57:59" ht="16">
      <c r="BE251" s="12"/>
      <c r="BF251" s="12"/>
      <c r="BG251" s="12"/>
    </row>
    <row r="252" spans="57:59" ht="16">
      <c r="BE252" s="12"/>
      <c r="BF252" s="12"/>
      <c r="BG252" s="12"/>
    </row>
    <row r="253" spans="57:59" ht="16">
      <c r="BE253" s="12"/>
      <c r="BF253" s="12"/>
      <c r="BG253" s="12"/>
    </row>
    <row r="254" spans="57:59" ht="16">
      <c r="BE254" s="12"/>
      <c r="BF254" s="12"/>
      <c r="BG254" s="12"/>
    </row>
    <row r="255" spans="57:59" ht="16">
      <c r="BE255" s="12"/>
      <c r="BF255" s="12"/>
      <c r="BG255" s="12"/>
    </row>
    <row r="256" spans="57:59" ht="16">
      <c r="BE256" s="12"/>
      <c r="BF256" s="12"/>
      <c r="BG256" s="12"/>
    </row>
    <row r="257" spans="57:59" ht="16">
      <c r="BE257" s="12"/>
      <c r="BF257" s="12"/>
      <c r="BG257" s="12"/>
    </row>
    <row r="258" spans="57:59" ht="16">
      <c r="BE258" s="12"/>
      <c r="BF258" s="12"/>
      <c r="BG258" s="12"/>
    </row>
    <row r="259" spans="57:59" ht="16">
      <c r="BE259" s="12"/>
      <c r="BF259" s="12"/>
      <c r="BG259" s="12"/>
    </row>
    <row r="260" spans="57:59" ht="16">
      <c r="BE260" s="12"/>
      <c r="BF260" s="12"/>
      <c r="BG260" s="12"/>
    </row>
    <row r="261" spans="57:59" ht="16">
      <c r="BE261" s="12"/>
      <c r="BF261" s="12"/>
      <c r="BG261" s="12"/>
    </row>
    <row r="262" spans="57:59" ht="16">
      <c r="BE262" s="12"/>
      <c r="BF262" s="12"/>
      <c r="BG262" s="12"/>
    </row>
    <row r="263" spans="57:59" ht="16">
      <c r="BE263" s="12"/>
      <c r="BF263" s="12"/>
      <c r="BG263" s="12"/>
    </row>
    <row r="264" spans="57:59" ht="16">
      <c r="BE264" s="12"/>
      <c r="BF264" s="12"/>
      <c r="BG264" s="12"/>
    </row>
    <row r="265" spans="57:59" ht="16">
      <c r="BE265" s="12"/>
      <c r="BF265" s="12"/>
      <c r="BG265" s="12"/>
    </row>
    <row r="266" spans="57:59" ht="16">
      <c r="BE266" s="12"/>
      <c r="BF266" s="12"/>
      <c r="BG266" s="12"/>
    </row>
    <row r="267" spans="57:59" ht="16">
      <c r="BE267" s="12"/>
      <c r="BF267" s="12"/>
      <c r="BG267" s="12"/>
    </row>
    <row r="268" spans="57:59" ht="16">
      <c r="BE268" s="12"/>
      <c r="BF268" s="12"/>
      <c r="BG268" s="12"/>
    </row>
    <row r="269" spans="57:59" ht="16">
      <c r="BE269" s="12"/>
      <c r="BF269" s="12"/>
      <c r="BG269" s="12"/>
    </row>
    <row r="270" spans="57:59" ht="16">
      <c r="BE270" s="12"/>
      <c r="BF270" s="12"/>
      <c r="BG270" s="12"/>
    </row>
    <row r="271" spans="57:59" ht="16">
      <c r="BE271" s="12"/>
      <c r="BF271" s="12"/>
      <c r="BG271" s="12"/>
    </row>
    <row r="272" spans="57:59" ht="16">
      <c r="BE272" s="12"/>
      <c r="BF272" s="12"/>
      <c r="BG272" s="12"/>
    </row>
    <row r="273" spans="57:59" ht="16">
      <c r="BE273" s="12"/>
      <c r="BF273" s="12"/>
      <c r="BG273" s="12"/>
    </row>
    <row r="274" spans="57:59" ht="16">
      <c r="BE274" s="12"/>
      <c r="BF274" s="12"/>
      <c r="BG274" s="12"/>
    </row>
    <row r="275" spans="57:59" ht="16">
      <c r="BE275" s="12"/>
      <c r="BF275" s="12"/>
      <c r="BG275" s="12"/>
    </row>
    <row r="276" spans="57:59" ht="16">
      <c r="BE276" s="12"/>
      <c r="BF276" s="12"/>
      <c r="BG276" s="12"/>
    </row>
    <row r="277" spans="57:59" ht="16">
      <c r="BE277" s="12"/>
      <c r="BF277" s="12"/>
      <c r="BG277" s="12"/>
    </row>
    <row r="278" spans="57:59" ht="16">
      <c r="BE278" s="12"/>
      <c r="BF278" s="12"/>
      <c r="BG278" s="12"/>
    </row>
    <row r="279" spans="57:59" ht="16">
      <c r="BE279" s="12"/>
      <c r="BF279" s="12"/>
      <c r="BG279" s="12"/>
    </row>
    <row r="280" spans="57:59" ht="16">
      <c r="BE280" s="12"/>
      <c r="BF280" s="12"/>
      <c r="BG280" s="12"/>
    </row>
    <row r="281" spans="57:59" ht="16">
      <c r="BE281" s="12"/>
      <c r="BF281" s="12"/>
      <c r="BG281" s="12"/>
    </row>
    <row r="282" spans="57:59" ht="16">
      <c r="BE282" s="12"/>
      <c r="BF282" s="12"/>
      <c r="BG282" s="12"/>
    </row>
    <row r="283" spans="57:59" ht="16">
      <c r="BE283" s="12"/>
      <c r="BF283" s="12"/>
      <c r="BG283" s="12"/>
    </row>
    <row r="284" spans="57:59" ht="16">
      <c r="BE284" s="12"/>
      <c r="BF284" s="12"/>
      <c r="BG284" s="12"/>
    </row>
    <row r="285" spans="57:59" ht="16">
      <c r="BE285" s="12"/>
      <c r="BF285" s="12"/>
      <c r="BG285" s="12"/>
    </row>
    <row r="286" spans="57:59" ht="16">
      <c r="BE286" s="12"/>
      <c r="BF286" s="12"/>
      <c r="BG286" s="12"/>
    </row>
    <row r="287" spans="57:59" ht="16">
      <c r="BE287" s="12"/>
      <c r="BF287" s="12"/>
      <c r="BG287" s="12"/>
    </row>
    <row r="288" spans="57:59" ht="16">
      <c r="BE288" s="12"/>
      <c r="BF288" s="12"/>
      <c r="BG288" s="12"/>
    </row>
    <row r="289" spans="57:59" ht="16">
      <c r="BE289" s="12"/>
      <c r="BF289" s="12"/>
      <c r="BG289" s="12"/>
    </row>
    <row r="290" spans="57:59" ht="16">
      <c r="BE290" s="12"/>
      <c r="BF290" s="12"/>
      <c r="BG290" s="12"/>
    </row>
    <row r="291" spans="57:59" ht="16">
      <c r="BE291" s="12"/>
      <c r="BF291" s="12"/>
      <c r="BG291" s="12"/>
    </row>
    <row r="292" spans="57:59" ht="16">
      <c r="BE292" s="12"/>
      <c r="BF292" s="12"/>
      <c r="BG292" s="12"/>
    </row>
    <row r="293" spans="57:59" ht="16">
      <c r="BE293" s="12"/>
      <c r="BF293" s="12"/>
      <c r="BG293" s="12"/>
    </row>
    <row r="294" spans="57:59" ht="16">
      <c r="BE294" s="12"/>
      <c r="BF294" s="12"/>
      <c r="BG294" s="12"/>
    </row>
    <row r="295" spans="57:59" ht="16">
      <c r="BE295" s="12"/>
      <c r="BF295" s="12"/>
      <c r="BG295" s="12"/>
    </row>
    <row r="296" spans="57:59" ht="16">
      <c r="BE296" s="12"/>
      <c r="BF296" s="12"/>
      <c r="BG296" s="12"/>
    </row>
    <row r="297" spans="57:59" ht="16">
      <c r="BE297" s="12"/>
      <c r="BF297" s="12"/>
      <c r="BG297" s="12"/>
    </row>
    <row r="298" spans="57:59" ht="16">
      <c r="BE298" s="12"/>
      <c r="BF298" s="12"/>
      <c r="BG298" s="12"/>
    </row>
    <row r="299" spans="57:59" ht="16">
      <c r="BE299" s="12"/>
      <c r="BF299" s="12"/>
      <c r="BG299" s="12"/>
    </row>
    <row r="300" spans="57:59" ht="16">
      <c r="BE300" s="12"/>
      <c r="BF300" s="12"/>
      <c r="BG300" s="12"/>
    </row>
    <row r="301" spans="57:59" ht="16">
      <c r="BE301" s="12"/>
      <c r="BF301" s="12"/>
      <c r="BG301" s="12"/>
    </row>
    <row r="302" spans="57:59" ht="16">
      <c r="BE302" s="12"/>
      <c r="BF302" s="12"/>
      <c r="BG302" s="12"/>
    </row>
    <row r="303" spans="57:59" ht="16">
      <c r="BE303" s="12"/>
      <c r="BF303" s="12"/>
      <c r="BG303" s="12"/>
    </row>
    <row r="304" spans="57:59" ht="16">
      <c r="BE304" s="12"/>
      <c r="BF304" s="12"/>
      <c r="BG304" s="12"/>
    </row>
    <row r="305" spans="57:59" ht="16">
      <c r="BE305" s="12"/>
      <c r="BF305" s="12"/>
      <c r="BG305" s="12"/>
    </row>
    <row r="306" spans="57:59" ht="16">
      <c r="BE306" s="12"/>
      <c r="BF306" s="12"/>
      <c r="BG306" s="12"/>
    </row>
    <row r="307" spans="57:59" ht="16">
      <c r="BE307" s="12"/>
      <c r="BF307" s="12"/>
      <c r="BG307" s="12"/>
    </row>
    <row r="308" spans="57:59" ht="16">
      <c r="BE308" s="12"/>
      <c r="BF308" s="12"/>
      <c r="BG308" s="12"/>
    </row>
    <row r="309" spans="57:59" ht="16">
      <c r="BE309" s="12"/>
      <c r="BF309" s="12"/>
      <c r="BG309" s="12"/>
    </row>
    <row r="310" spans="57:59" ht="16">
      <c r="BE310" s="12"/>
      <c r="BF310" s="12"/>
      <c r="BG310" s="12"/>
    </row>
    <row r="311" spans="57:59" ht="16">
      <c r="BE311" s="12"/>
      <c r="BF311" s="12"/>
      <c r="BG311" s="12"/>
    </row>
    <row r="312" spans="57:59" ht="16">
      <c r="BE312" s="12"/>
      <c r="BF312" s="12"/>
      <c r="BG312" s="12"/>
    </row>
    <row r="313" spans="57:59" ht="16">
      <c r="BE313" s="12"/>
      <c r="BF313" s="12"/>
      <c r="BG313" s="12"/>
    </row>
    <row r="314" spans="57:59" ht="16">
      <c r="BE314" s="12"/>
      <c r="BF314" s="12"/>
      <c r="BG314" s="12"/>
    </row>
    <row r="315" spans="57:59" ht="16">
      <c r="BE315" s="12"/>
      <c r="BF315" s="12"/>
      <c r="BG315" s="12"/>
    </row>
    <row r="316" spans="57:59" ht="16">
      <c r="BE316" s="12"/>
      <c r="BF316" s="12"/>
      <c r="BG316" s="12"/>
    </row>
    <row r="317" spans="57:59" ht="16">
      <c r="BE317" s="12"/>
      <c r="BF317" s="12"/>
      <c r="BG317" s="12"/>
    </row>
    <row r="318" spans="57:59" ht="16">
      <c r="BE318" s="12"/>
      <c r="BF318" s="12"/>
      <c r="BG318" s="12"/>
    </row>
    <row r="319" spans="57:59" ht="16">
      <c r="BE319" s="12"/>
      <c r="BF319" s="12"/>
      <c r="BG319" s="12"/>
    </row>
    <row r="320" spans="57:59" ht="16">
      <c r="BE320" s="12"/>
      <c r="BF320" s="12"/>
      <c r="BG320" s="12"/>
    </row>
    <row r="321" spans="57:59" ht="16">
      <c r="BE321" s="12"/>
      <c r="BF321" s="12"/>
      <c r="BG321" s="12"/>
    </row>
    <row r="322" spans="57:59" ht="16">
      <c r="BE322" s="12"/>
      <c r="BF322" s="12"/>
      <c r="BG322" s="12"/>
    </row>
    <row r="323" spans="57:59" ht="16">
      <c r="BE323" s="12"/>
      <c r="BF323" s="12"/>
      <c r="BG323" s="12"/>
    </row>
    <row r="324" spans="57:59" ht="16">
      <c r="BE324" s="12"/>
      <c r="BF324" s="12"/>
      <c r="BG324" s="12"/>
    </row>
    <row r="325" spans="57:59" ht="16">
      <c r="BE325" s="12"/>
      <c r="BF325" s="12"/>
      <c r="BG325" s="12"/>
    </row>
    <row r="326" spans="57:59" ht="16">
      <c r="BE326" s="12"/>
      <c r="BF326" s="12"/>
      <c r="BG326" s="12"/>
    </row>
    <row r="327" spans="57:59" ht="16">
      <c r="BE327" s="12"/>
      <c r="BF327" s="12"/>
      <c r="BG327" s="12"/>
    </row>
    <row r="328" spans="57:59" ht="16">
      <c r="BE328" s="12"/>
      <c r="BF328" s="12"/>
      <c r="BG328" s="12"/>
    </row>
    <row r="329" spans="57:59" ht="16">
      <c r="BE329" s="12"/>
      <c r="BF329" s="12"/>
      <c r="BG329" s="12"/>
    </row>
    <row r="330" spans="57:59" ht="16">
      <c r="BE330" s="12"/>
      <c r="BF330" s="12"/>
      <c r="BG330" s="12"/>
    </row>
    <row r="331" spans="57:59" ht="16">
      <c r="BE331" s="12"/>
      <c r="BF331" s="12"/>
      <c r="BG331" s="12"/>
    </row>
    <row r="332" spans="57:59" ht="16">
      <c r="BE332" s="12"/>
      <c r="BF332" s="12"/>
      <c r="BG332" s="12"/>
    </row>
    <row r="333" spans="57:59" ht="16">
      <c r="BE333" s="12"/>
      <c r="BF333" s="12"/>
      <c r="BG333" s="12"/>
    </row>
    <row r="334" spans="57:59" ht="16">
      <c r="BE334" s="12"/>
      <c r="BF334" s="12"/>
      <c r="BG334" s="12"/>
    </row>
    <row r="335" spans="57:59" ht="16">
      <c r="BE335" s="12"/>
      <c r="BF335" s="12"/>
      <c r="BG335" s="12"/>
    </row>
    <row r="336" spans="57:59" ht="16">
      <c r="BE336" s="12"/>
      <c r="BF336" s="12"/>
      <c r="BG336" s="12"/>
    </row>
    <row r="337" spans="57:59" ht="16">
      <c r="BE337" s="12"/>
      <c r="BF337" s="12"/>
      <c r="BG337" s="12"/>
    </row>
    <row r="338" spans="57:59" ht="16">
      <c r="BE338" s="12"/>
      <c r="BF338" s="12"/>
      <c r="BG338" s="12"/>
    </row>
    <row r="339" spans="57:59" ht="16">
      <c r="BE339" s="12"/>
      <c r="BF339" s="12"/>
      <c r="BG339" s="12"/>
    </row>
    <row r="340" spans="57:59" ht="16">
      <c r="BE340" s="12"/>
      <c r="BF340" s="12"/>
      <c r="BG340" s="12"/>
    </row>
    <row r="341" spans="57:59" ht="16">
      <c r="BE341" s="12"/>
      <c r="BF341" s="12"/>
      <c r="BG341" s="12"/>
    </row>
    <row r="342" spans="57:59" ht="16">
      <c r="BE342" s="12"/>
      <c r="BF342" s="12"/>
      <c r="BG342" s="12"/>
    </row>
    <row r="343" spans="57:59" ht="16">
      <c r="BE343" s="12"/>
      <c r="BF343" s="12"/>
      <c r="BG343" s="12"/>
    </row>
    <row r="344" spans="57:59" ht="16">
      <c r="BE344" s="12"/>
      <c r="BF344" s="12"/>
      <c r="BG344" s="12"/>
    </row>
    <row r="345" spans="57:59" ht="16">
      <c r="BE345" s="12"/>
      <c r="BF345" s="12"/>
      <c r="BG345" s="12"/>
    </row>
    <row r="346" spans="57:59" ht="16">
      <c r="BE346" s="12"/>
      <c r="BF346" s="12"/>
      <c r="BG346" s="12"/>
    </row>
    <row r="347" spans="57:59" ht="16">
      <c r="BE347" s="12"/>
      <c r="BF347" s="12"/>
      <c r="BG347" s="12"/>
    </row>
    <row r="348" spans="57:59" ht="16">
      <c r="BE348" s="12"/>
      <c r="BF348" s="12"/>
      <c r="BG348" s="12"/>
    </row>
    <row r="349" spans="57:59" ht="16">
      <c r="BE349" s="12"/>
      <c r="BF349" s="12"/>
      <c r="BG349" s="12"/>
    </row>
    <row r="350" spans="57:59" ht="16">
      <c r="BE350" s="12"/>
      <c r="BF350" s="12"/>
      <c r="BG350" s="12"/>
    </row>
    <row r="351" spans="57:59" ht="16">
      <c r="BE351" s="12"/>
      <c r="BF351" s="12"/>
      <c r="BG351" s="12"/>
    </row>
    <row r="352" spans="57:59" ht="16">
      <c r="BE352" s="12"/>
      <c r="BF352" s="12"/>
      <c r="BG352" s="12"/>
    </row>
    <row r="353" spans="57:59" ht="16">
      <c r="BE353" s="12"/>
      <c r="BF353" s="12"/>
      <c r="BG353" s="12"/>
    </row>
    <row r="354" spans="57:59" ht="16">
      <c r="BE354" s="12"/>
      <c r="BF354" s="12"/>
      <c r="BG354" s="12"/>
    </row>
    <row r="355" spans="57:59" ht="16">
      <c r="BE355" s="12"/>
      <c r="BF355" s="12"/>
      <c r="BG355" s="12"/>
    </row>
    <row r="356" spans="57:59" ht="16">
      <c r="BE356" s="12"/>
      <c r="BF356" s="12"/>
      <c r="BG356" s="12"/>
    </row>
    <row r="357" spans="57:59" ht="16">
      <c r="BE357" s="12"/>
      <c r="BF357" s="12"/>
      <c r="BG357" s="12"/>
    </row>
    <row r="358" spans="57:59" ht="16">
      <c r="BE358" s="12"/>
      <c r="BF358" s="12"/>
      <c r="BG358" s="12"/>
    </row>
    <row r="359" spans="57:59" ht="16">
      <c r="BE359" s="12"/>
      <c r="BF359" s="12"/>
      <c r="BG359" s="12"/>
    </row>
    <row r="360" spans="57:59" ht="16">
      <c r="BE360" s="12"/>
      <c r="BF360" s="12"/>
      <c r="BG360" s="12"/>
    </row>
    <row r="361" spans="57:59" ht="16">
      <c r="BE361" s="12"/>
      <c r="BF361" s="12"/>
      <c r="BG361" s="12"/>
    </row>
    <row r="362" spans="57:59" ht="16">
      <c r="BE362" s="12"/>
      <c r="BF362" s="12"/>
      <c r="BG362" s="12"/>
    </row>
    <row r="363" spans="57:59" ht="16">
      <c r="BE363" s="12"/>
      <c r="BF363" s="12"/>
      <c r="BG363" s="12"/>
    </row>
    <row r="364" spans="57:59" ht="16">
      <c r="BE364" s="12"/>
      <c r="BF364" s="12"/>
      <c r="BG364" s="12"/>
    </row>
    <row r="365" spans="57:59" ht="16">
      <c r="BE365" s="12"/>
      <c r="BF365" s="12"/>
      <c r="BG365" s="12"/>
    </row>
    <row r="366" spans="57:59" ht="16">
      <c r="BE366" s="12"/>
      <c r="BF366" s="12"/>
      <c r="BG366" s="12"/>
    </row>
    <row r="367" spans="57:59" ht="16">
      <c r="BE367" s="12"/>
      <c r="BF367" s="12"/>
      <c r="BG367" s="12"/>
    </row>
    <row r="368" spans="57:59" ht="16">
      <c r="BE368" s="12"/>
      <c r="BF368" s="12"/>
      <c r="BG368" s="12"/>
    </row>
    <row r="369" spans="57:59" ht="16">
      <c r="BE369" s="12"/>
      <c r="BF369" s="12"/>
      <c r="BG369" s="12"/>
    </row>
    <row r="370" spans="57:59" ht="16">
      <c r="BE370" s="12"/>
      <c r="BF370" s="12"/>
      <c r="BG370" s="12"/>
    </row>
    <row r="371" spans="57:59" ht="16">
      <c r="BE371" s="12"/>
      <c r="BF371" s="12"/>
      <c r="BG371" s="12"/>
    </row>
    <row r="372" spans="57:59" ht="16">
      <c r="BE372" s="12"/>
      <c r="BF372" s="12"/>
      <c r="BG372" s="12"/>
    </row>
    <row r="373" spans="57:59" ht="16">
      <c r="BE373" s="12"/>
      <c r="BF373" s="12"/>
      <c r="BG373" s="12"/>
    </row>
    <row r="374" spans="57:59" ht="16">
      <c r="BE374" s="12"/>
      <c r="BF374" s="12"/>
      <c r="BG374" s="12"/>
    </row>
    <row r="375" spans="57:59" ht="16">
      <c r="BE375" s="12"/>
      <c r="BF375" s="12"/>
      <c r="BG375" s="12"/>
    </row>
    <row r="376" spans="57:59" ht="16">
      <c r="BE376" s="12"/>
      <c r="BF376" s="12"/>
      <c r="BG376" s="12"/>
    </row>
    <row r="377" spans="57:59" ht="16">
      <c r="BE377" s="12"/>
      <c r="BF377" s="12"/>
      <c r="BG377" s="12"/>
    </row>
    <row r="378" spans="57:59" ht="16">
      <c r="BE378" s="12"/>
      <c r="BF378" s="12"/>
      <c r="BG378" s="12"/>
    </row>
    <row r="379" spans="57:59" ht="16">
      <c r="BE379" s="12"/>
      <c r="BF379" s="12"/>
      <c r="BG379" s="12"/>
    </row>
    <row r="380" spans="57:59" ht="16">
      <c r="BE380" s="12"/>
      <c r="BF380" s="12"/>
      <c r="BG380" s="12"/>
    </row>
    <row r="381" spans="57:59" ht="16">
      <c r="BE381" s="12"/>
      <c r="BF381" s="12"/>
      <c r="BG381" s="12"/>
    </row>
    <row r="382" spans="57:59" ht="16">
      <c r="BE382" s="12"/>
      <c r="BF382" s="12"/>
      <c r="BG382" s="12"/>
    </row>
    <row r="383" spans="57:59" ht="16">
      <c r="BE383" s="12"/>
      <c r="BF383" s="12"/>
      <c r="BG383" s="12"/>
    </row>
    <row r="384" spans="57:59" ht="16">
      <c r="BE384" s="12"/>
      <c r="BF384" s="12"/>
      <c r="BG384" s="12"/>
    </row>
    <row r="385" spans="57:59" ht="16">
      <c r="BE385" s="12"/>
      <c r="BF385" s="12"/>
      <c r="BG385" s="12"/>
    </row>
    <row r="386" spans="57:59" ht="16">
      <c r="BE386" s="12"/>
      <c r="BF386" s="12"/>
      <c r="BG386" s="12"/>
    </row>
    <row r="387" spans="57:59" ht="16">
      <c r="BE387" s="12"/>
      <c r="BF387" s="12"/>
      <c r="BG387" s="12"/>
    </row>
    <row r="388" spans="57:59" ht="16">
      <c r="BE388" s="12"/>
      <c r="BF388" s="12"/>
      <c r="BG388" s="12"/>
    </row>
    <row r="389" spans="57:59" ht="16">
      <c r="BE389" s="12"/>
      <c r="BF389" s="12"/>
      <c r="BG389" s="12"/>
    </row>
    <row r="390" spans="57:59" ht="16">
      <c r="BE390" s="12"/>
      <c r="BF390" s="12"/>
      <c r="BG390" s="12"/>
    </row>
    <row r="391" spans="57:59" ht="16">
      <c r="BE391" s="12"/>
      <c r="BF391" s="12"/>
      <c r="BG391" s="12"/>
    </row>
    <row r="392" spans="57:59" ht="16">
      <c r="BE392" s="12"/>
      <c r="BF392" s="12"/>
      <c r="BG392" s="12"/>
    </row>
    <row r="393" spans="57:59" ht="16">
      <c r="BE393" s="12"/>
      <c r="BF393" s="12"/>
      <c r="BG393" s="12"/>
    </row>
    <row r="394" spans="57:59" ht="16">
      <c r="BE394" s="12"/>
      <c r="BF394" s="12"/>
      <c r="BG394" s="12"/>
    </row>
    <row r="395" spans="57:59" ht="16">
      <c r="BE395" s="12"/>
      <c r="BF395" s="12"/>
      <c r="BG395" s="12"/>
    </row>
    <row r="396" spans="57:59" ht="16">
      <c r="BE396" s="12"/>
      <c r="BF396" s="12"/>
      <c r="BG396" s="12"/>
    </row>
    <row r="397" spans="57:59" ht="16">
      <c r="BE397" s="12"/>
      <c r="BF397" s="12"/>
      <c r="BG397" s="12"/>
    </row>
    <row r="398" spans="57:59" ht="16">
      <c r="BE398" s="12"/>
      <c r="BF398" s="12"/>
      <c r="BG398" s="12"/>
    </row>
    <row r="399" spans="57:59" ht="16">
      <c r="BE399" s="12"/>
      <c r="BF399" s="12"/>
      <c r="BG399" s="12"/>
    </row>
    <row r="400" spans="57:59" ht="16">
      <c r="BE400" s="12"/>
      <c r="BF400" s="12"/>
      <c r="BG400" s="12"/>
    </row>
    <row r="401" spans="57:59" ht="16">
      <c r="BE401" s="12"/>
      <c r="BF401" s="12"/>
      <c r="BG401" s="12"/>
    </row>
    <row r="402" spans="57:59" ht="16">
      <c r="BE402" s="12"/>
      <c r="BF402" s="12"/>
      <c r="BG402" s="12"/>
    </row>
    <row r="403" spans="57:59" ht="16">
      <c r="BE403" s="12"/>
      <c r="BF403" s="12"/>
      <c r="BG403" s="12"/>
    </row>
    <row r="404" spans="57:59" ht="16">
      <c r="BE404" s="12"/>
      <c r="BF404" s="12"/>
      <c r="BG404" s="12"/>
    </row>
    <row r="405" spans="57:59" ht="16">
      <c r="BE405" s="12"/>
      <c r="BF405" s="12"/>
      <c r="BG405" s="12"/>
    </row>
    <row r="406" spans="57:59" ht="16">
      <c r="BE406" s="12"/>
      <c r="BF406" s="12"/>
      <c r="BG406" s="12"/>
    </row>
    <row r="407" spans="57:59" ht="16">
      <c r="BE407" s="12"/>
      <c r="BF407" s="12"/>
      <c r="BG407" s="12"/>
    </row>
    <row r="408" spans="57:59" ht="16">
      <c r="BE408" s="12"/>
      <c r="BF408" s="12"/>
      <c r="BG408" s="12"/>
    </row>
    <row r="409" spans="57:59" ht="16">
      <c r="BE409" s="12"/>
      <c r="BF409" s="12"/>
      <c r="BG409" s="12"/>
    </row>
    <row r="410" spans="57:59" ht="16">
      <c r="BE410" s="12"/>
      <c r="BF410" s="12"/>
      <c r="BG410" s="12"/>
    </row>
    <row r="411" spans="57:59" ht="16">
      <c r="BE411" s="12"/>
      <c r="BF411" s="12"/>
      <c r="BG411" s="12"/>
    </row>
    <row r="412" spans="57:59" ht="16">
      <c r="BE412" s="12"/>
      <c r="BF412" s="12"/>
      <c r="BG412" s="12"/>
    </row>
    <row r="413" spans="57:59" ht="16">
      <c r="BE413" s="12"/>
      <c r="BF413" s="12"/>
      <c r="BG413" s="12"/>
    </row>
    <row r="414" spans="57:59" ht="16">
      <c r="BE414" s="12"/>
      <c r="BF414" s="12"/>
      <c r="BG414" s="12"/>
    </row>
    <row r="415" spans="57:59" ht="16">
      <c r="BE415" s="12"/>
      <c r="BF415" s="12"/>
      <c r="BG415" s="12"/>
    </row>
    <row r="416" spans="57:59" ht="16">
      <c r="BE416" s="12"/>
      <c r="BF416" s="12"/>
      <c r="BG416" s="12"/>
    </row>
    <row r="417" spans="57:59" ht="16">
      <c r="BE417" s="12"/>
      <c r="BF417" s="12"/>
      <c r="BG417" s="12"/>
    </row>
    <row r="418" spans="57:59" ht="16">
      <c r="BE418" s="12"/>
      <c r="BF418" s="12"/>
      <c r="BG418" s="12"/>
    </row>
    <row r="419" spans="57:59" ht="16">
      <c r="BE419" s="12"/>
      <c r="BF419" s="12"/>
      <c r="BG419" s="12"/>
    </row>
    <row r="420" spans="57:59" ht="16">
      <c r="BE420" s="12"/>
      <c r="BF420" s="12"/>
      <c r="BG420" s="12"/>
    </row>
    <row r="421" spans="57:59" ht="16">
      <c r="BE421" s="12"/>
      <c r="BF421" s="12"/>
      <c r="BG421" s="12"/>
    </row>
    <row r="422" spans="57:59" ht="16">
      <c r="BE422" s="12"/>
      <c r="BF422" s="12"/>
      <c r="BG422" s="12"/>
    </row>
    <row r="423" spans="57:59" ht="16">
      <c r="BE423" s="12"/>
      <c r="BF423" s="12"/>
      <c r="BG423" s="12"/>
    </row>
    <row r="424" spans="57:59" ht="16">
      <c r="BE424" s="12"/>
      <c r="BF424" s="12"/>
      <c r="BG424" s="12"/>
    </row>
    <row r="425" spans="57:59" ht="16">
      <c r="BE425" s="12"/>
      <c r="BF425" s="12"/>
      <c r="BG425" s="12"/>
    </row>
    <row r="426" spans="57:59" ht="16">
      <c r="BE426" s="12"/>
      <c r="BF426" s="12"/>
      <c r="BG426" s="12"/>
    </row>
    <row r="427" spans="57:59" ht="16">
      <c r="BE427" s="12"/>
      <c r="BF427" s="12"/>
      <c r="BG427" s="12"/>
    </row>
    <row r="428" spans="57:59" ht="16">
      <c r="BE428" s="12"/>
      <c r="BF428" s="12"/>
      <c r="BG428" s="12"/>
    </row>
    <row r="429" spans="57:59" ht="16">
      <c r="BE429" s="12"/>
      <c r="BF429" s="12"/>
      <c r="BG429" s="12"/>
    </row>
    <row r="430" spans="57:59" ht="16">
      <c r="BE430" s="12"/>
      <c r="BF430" s="12"/>
      <c r="BG430" s="12"/>
    </row>
    <row r="431" spans="57:59" ht="16">
      <c r="BE431" s="12"/>
      <c r="BF431" s="12"/>
      <c r="BG431" s="12"/>
    </row>
    <row r="432" spans="57:59" ht="16">
      <c r="BE432" s="12"/>
      <c r="BF432" s="12"/>
      <c r="BG432" s="12"/>
    </row>
    <row r="433" spans="57:59" ht="16">
      <c r="BE433" s="12"/>
      <c r="BF433" s="12"/>
      <c r="BG433" s="12"/>
    </row>
    <row r="434" spans="57:59" ht="16">
      <c r="BE434" s="12"/>
      <c r="BF434" s="12"/>
      <c r="BG434" s="12"/>
    </row>
    <row r="435" spans="57:59" ht="16">
      <c r="BE435" s="12"/>
      <c r="BF435" s="12"/>
      <c r="BG435" s="12"/>
    </row>
    <row r="436" spans="57:59" ht="16">
      <c r="BE436" s="12"/>
      <c r="BF436" s="12"/>
      <c r="BG436" s="12"/>
    </row>
    <row r="437" spans="57:59" ht="16">
      <c r="BE437" s="12"/>
      <c r="BF437" s="12"/>
      <c r="BG437" s="12"/>
    </row>
    <row r="438" spans="57:59" ht="16">
      <c r="BE438" s="12"/>
      <c r="BF438" s="12"/>
      <c r="BG438" s="12"/>
    </row>
    <row r="439" spans="57:59" ht="16">
      <c r="BE439" s="12"/>
      <c r="BF439" s="12"/>
      <c r="BG439" s="12"/>
    </row>
    <row r="440" spans="57:59" ht="16">
      <c r="BE440" s="12"/>
      <c r="BF440" s="12"/>
      <c r="BG440" s="12"/>
    </row>
    <row r="441" spans="57:59" ht="16">
      <c r="BE441" s="12"/>
      <c r="BF441" s="12"/>
      <c r="BG441" s="12"/>
    </row>
    <row r="442" spans="57:59" ht="16">
      <c r="BE442" s="12"/>
      <c r="BF442" s="12"/>
      <c r="BG442" s="12"/>
    </row>
    <row r="443" spans="57:59" ht="16">
      <c r="BE443" s="12"/>
      <c r="BF443" s="12"/>
      <c r="BG443" s="12"/>
    </row>
    <row r="444" spans="57:59" ht="16">
      <c r="BE444" s="12"/>
      <c r="BF444" s="12"/>
      <c r="BG444" s="12"/>
    </row>
    <row r="445" spans="57:59" ht="16">
      <c r="BE445" s="12"/>
      <c r="BF445" s="12"/>
      <c r="BG445" s="12"/>
    </row>
    <row r="446" spans="57:59" ht="16">
      <c r="BE446" s="12"/>
      <c r="BF446" s="12"/>
      <c r="BG446" s="12"/>
    </row>
    <row r="447" spans="57:59" ht="16">
      <c r="BE447" s="12"/>
      <c r="BF447" s="12"/>
      <c r="BG447" s="12"/>
    </row>
    <row r="448" spans="57:59" ht="16">
      <c r="BE448" s="12"/>
      <c r="BF448" s="12"/>
      <c r="BG448" s="12"/>
    </row>
    <row r="449" spans="57:59" ht="16">
      <c r="BE449" s="12"/>
      <c r="BF449" s="12"/>
      <c r="BG449" s="12"/>
    </row>
    <row r="450" spans="57:59" ht="16">
      <c r="BE450" s="12"/>
      <c r="BF450" s="12"/>
      <c r="BG450" s="12"/>
    </row>
    <row r="451" spans="57:59" ht="16">
      <c r="BE451" s="12"/>
      <c r="BF451" s="12"/>
      <c r="BG451" s="12"/>
    </row>
    <row r="452" spans="57:59" ht="16">
      <c r="BE452" s="12"/>
      <c r="BF452" s="12"/>
      <c r="BG452" s="12"/>
    </row>
    <row r="453" spans="57:59" ht="16">
      <c r="BE453" s="12"/>
      <c r="BF453" s="12"/>
      <c r="BG453" s="12"/>
    </row>
    <row r="454" spans="57:59" ht="16">
      <c r="BE454" s="12"/>
      <c r="BF454" s="12"/>
      <c r="BG454" s="12"/>
    </row>
    <row r="455" spans="57:59" ht="16">
      <c r="BE455" s="12"/>
      <c r="BF455" s="12"/>
      <c r="BG455" s="12"/>
    </row>
    <row r="456" spans="57:59" ht="16">
      <c r="BE456" s="12"/>
      <c r="BF456" s="12"/>
      <c r="BG456" s="12"/>
    </row>
    <row r="457" spans="57:59" ht="16">
      <c r="BE457" s="12"/>
      <c r="BF457" s="12"/>
      <c r="BG457" s="12"/>
    </row>
    <row r="458" spans="57:59" ht="16">
      <c r="BE458" s="12"/>
      <c r="BF458" s="12"/>
      <c r="BG458" s="12"/>
    </row>
    <row r="459" spans="57:59" ht="16">
      <c r="BE459" s="12"/>
      <c r="BF459" s="12"/>
      <c r="BG459" s="12"/>
    </row>
    <row r="460" spans="57:59" ht="16">
      <c r="BE460" s="12"/>
      <c r="BF460" s="12"/>
      <c r="BG460" s="12"/>
    </row>
    <row r="461" spans="57:59" ht="16">
      <c r="BE461" s="12"/>
      <c r="BF461" s="12"/>
      <c r="BG461" s="12"/>
    </row>
    <row r="462" spans="57:59" ht="16">
      <c r="BE462" s="12"/>
      <c r="BF462" s="12"/>
      <c r="BG462" s="12"/>
    </row>
    <row r="463" spans="57:59" ht="16">
      <c r="BE463" s="12"/>
      <c r="BF463" s="12"/>
      <c r="BG463" s="12"/>
    </row>
    <row r="464" spans="57:59" ht="16">
      <c r="BE464" s="12"/>
      <c r="BF464" s="12"/>
      <c r="BG464" s="12"/>
    </row>
    <row r="465" spans="57:59" ht="16">
      <c r="BE465" s="12"/>
      <c r="BF465" s="12"/>
      <c r="BG465" s="12"/>
    </row>
    <row r="466" spans="57:59" ht="16">
      <c r="BE466" s="12"/>
      <c r="BF466" s="12"/>
      <c r="BG466" s="12"/>
    </row>
    <row r="467" spans="57:59" ht="16">
      <c r="BE467" s="12"/>
      <c r="BF467" s="12"/>
      <c r="BG467" s="12"/>
    </row>
    <row r="468" spans="57:59" ht="16">
      <c r="BE468" s="12"/>
      <c r="BF468" s="12"/>
      <c r="BG468" s="12"/>
    </row>
    <row r="469" spans="57:59" ht="16">
      <c r="BE469" s="12"/>
      <c r="BF469" s="12"/>
      <c r="BG469" s="12"/>
    </row>
    <row r="470" spans="57:59" ht="16">
      <c r="BE470" s="12"/>
      <c r="BF470" s="12"/>
      <c r="BG470" s="12"/>
    </row>
    <row r="471" spans="57:59" ht="16">
      <c r="BE471" s="12"/>
      <c r="BF471" s="12"/>
      <c r="BG471" s="12"/>
    </row>
    <row r="472" spans="57:59" ht="16">
      <c r="BE472" s="12"/>
      <c r="BF472" s="12"/>
      <c r="BG472" s="12"/>
    </row>
    <row r="473" spans="57:59" ht="16">
      <c r="BE473" s="12"/>
      <c r="BF473" s="12"/>
      <c r="BG473" s="12"/>
    </row>
    <row r="474" spans="57:59" ht="16">
      <c r="BE474" s="12"/>
      <c r="BF474" s="12"/>
      <c r="BG474" s="12"/>
    </row>
    <row r="475" spans="57:59" ht="16">
      <c r="BE475" s="12"/>
      <c r="BF475" s="12"/>
      <c r="BG475" s="12"/>
    </row>
    <row r="476" spans="57:59" ht="16">
      <c r="BE476" s="12"/>
      <c r="BF476" s="12"/>
      <c r="BG476" s="12"/>
    </row>
    <row r="477" spans="57:59" ht="16">
      <c r="BE477" s="12"/>
      <c r="BF477" s="12"/>
      <c r="BG477" s="12"/>
    </row>
    <row r="478" spans="57:59" ht="16">
      <c r="BE478" s="12"/>
      <c r="BF478" s="12"/>
      <c r="BG478" s="12"/>
    </row>
    <row r="479" spans="57:59" ht="16">
      <c r="BE479" s="12"/>
      <c r="BF479" s="12"/>
      <c r="BG479" s="12"/>
    </row>
    <row r="480" spans="57:59" ht="16">
      <c r="BE480" s="12"/>
      <c r="BF480" s="12"/>
      <c r="BG480" s="12"/>
    </row>
    <row r="481" spans="57:59" ht="16">
      <c r="BE481" s="12"/>
      <c r="BF481" s="12"/>
      <c r="BG481" s="12"/>
    </row>
    <row r="482" spans="57:59" ht="16">
      <c r="BE482" s="12"/>
      <c r="BF482" s="12"/>
      <c r="BG482" s="12"/>
    </row>
    <row r="483" spans="57:59" ht="16">
      <c r="BE483" s="12"/>
      <c r="BF483" s="12"/>
      <c r="BG483" s="12"/>
    </row>
    <row r="484" spans="57:59" ht="16">
      <c r="BE484" s="12"/>
      <c r="BF484" s="12"/>
      <c r="BG484" s="12"/>
    </row>
    <row r="485" spans="57:59" ht="16">
      <c r="BE485" s="12"/>
      <c r="BF485" s="12"/>
      <c r="BG485" s="12"/>
    </row>
    <row r="486" spans="57:59" ht="16">
      <c r="BE486" s="12"/>
      <c r="BF486" s="12"/>
      <c r="BG486" s="12"/>
    </row>
    <row r="487" spans="57:59" ht="16">
      <c r="BE487" s="12"/>
      <c r="BF487" s="12"/>
      <c r="BG487" s="12"/>
    </row>
    <row r="488" spans="57:59" ht="16">
      <c r="BE488" s="12"/>
      <c r="BF488" s="12"/>
      <c r="BG488" s="12"/>
    </row>
    <row r="489" spans="57:59" ht="16">
      <c r="BE489" s="12"/>
      <c r="BF489" s="12"/>
      <c r="BG489" s="12"/>
    </row>
    <row r="490" spans="57:59" ht="16">
      <c r="BE490" s="12"/>
      <c r="BF490" s="12"/>
      <c r="BG490" s="12"/>
    </row>
    <row r="491" spans="57:59" ht="16">
      <c r="BE491" s="12"/>
      <c r="BF491" s="12"/>
      <c r="BG491" s="12"/>
    </row>
    <row r="492" spans="57:59" ht="16">
      <c r="BE492" s="12"/>
      <c r="BF492" s="12"/>
      <c r="BG492" s="12"/>
    </row>
    <row r="493" spans="57:59" ht="16">
      <c r="BE493" s="12"/>
      <c r="BF493" s="12"/>
      <c r="BG493" s="12"/>
    </row>
    <row r="494" spans="57:59" ht="16">
      <c r="BE494" s="12"/>
      <c r="BF494" s="12"/>
      <c r="BG494" s="12"/>
    </row>
    <row r="495" spans="57:59" ht="16">
      <c r="BE495" s="12"/>
      <c r="BF495" s="12"/>
      <c r="BG495" s="12"/>
    </row>
    <row r="496" spans="57:59" ht="16">
      <c r="BE496" s="12"/>
      <c r="BF496" s="12"/>
      <c r="BG496" s="12"/>
    </row>
    <row r="497" spans="57:59" ht="16">
      <c r="BE497" s="12"/>
      <c r="BF497" s="12"/>
      <c r="BG497" s="12"/>
    </row>
    <row r="498" spans="57:59" ht="16">
      <c r="BE498" s="12"/>
      <c r="BF498" s="12"/>
      <c r="BG498" s="12"/>
    </row>
    <row r="499" spans="57:59" ht="16">
      <c r="BE499" s="12"/>
      <c r="BF499" s="12"/>
      <c r="BG499" s="12"/>
    </row>
    <row r="500" spans="57:59" ht="16">
      <c r="BE500" s="12"/>
      <c r="BF500" s="12"/>
      <c r="BG500" s="12"/>
    </row>
    <row r="501" spans="57:59" ht="16">
      <c r="BE501" s="12"/>
      <c r="BF501" s="12"/>
      <c r="BG501" s="12"/>
    </row>
    <row r="502" spans="57:59" ht="16">
      <c r="BE502" s="12"/>
      <c r="BF502" s="12"/>
      <c r="BG502" s="12"/>
    </row>
    <row r="503" spans="57:59" ht="16">
      <c r="BE503" s="12"/>
      <c r="BF503" s="12"/>
      <c r="BG503" s="12"/>
    </row>
    <row r="504" spans="57:59" ht="16">
      <c r="BE504" s="12"/>
      <c r="BF504" s="12"/>
      <c r="BG504" s="12"/>
    </row>
    <row r="505" spans="57:59" ht="16">
      <c r="BE505" s="12"/>
      <c r="BF505" s="12"/>
      <c r="BG505" s="12"/>
    </row>
    <row r="506" spans="57:59" ht="16">
      <c r="BE506" s="12"/>
      <c r="BF506" s="12"/>
      <c r="BG506" s="12"/>
    </row>
    <row r="507" spans="57:59" ht="16">
      <c r="BE507" s="12"/>
      <c r="BF507" s="12"/>
      <c r="BG507" s="12"/>
    </row>
    <row r="508" spans="57:59" ht="16">
      <c r="BE508" s="12"/>
      <c r="BF508" s="12"/>
      <c r="BG508" s="12"/>
    </row>
    <row r="509" spans="57:59" ht="16">
      <c r="BE509" s="12"/>
      <c r="BF509" s="12"/>
      <c r="BG509" s="12"/>
    </row>
    <row r="510" spans="57:59" ht="16">
      <c r="BE510" s="12"/>
      <c r="BF510" s="12"/>
      <c r="BG510" s="12"/>
    </row>
    <row r="511" spans="57:59" ht="16">
      <c r="BE511" s="12"/>
      <c r="BF511" s="12"/>
      <c r="BG511" s="12"/>
    </row>
    <row r="512" spans="57:59" ht="16">
      <c r="BE512" s="12"/>
      <c r="BF512" s="12"/>
      <c r="BG512" s="12"/>
    </row>
    <row r="513" spans="57:59" ht="16">
      <c r="BE513" s="12"/>
      <c r="BF513" s="12"/>
      <c r="BG513" s="12"/>
    </row>
    <row r="514" spans="57:59" ht="16">
      <c r="BE514" s="12"/>
      <c r="BF514" s="12"/>
      <c r="BG514" s="12"/>
    </row>
    <row r="515" spans="57:59" ht="16">
      <c r="BE515" s="12"/>
      <c r="BF515" s="12"/>
      <c r="BG515" s="12"/>
    </row>
    <row r="516" spans="57:59" ht="16">
      <c r="BE516" s="12"/>
      <c r="BF516" s="12"/>
      <c r="BG516" s="12"/>
    </row>
    <row r="517" spans="57:59" ht="16">
      <c r="BE517" s="12"/>
      <c r="BF517" s="12"/>
      <c r="BG517" s="12"/>
    </row>
    <row r="518" spans="57:59" ht="16">
      <c r="BE518" s="12"/>
      <c r="BF518" s="12"/>
      <c r="BG518" s="12"/>
    </row>
    <row r="519" spans="57:59" ht="16">
      <c r="BE519" s="12"/>
      <c r="BF519" s="12"/>
      <c r="BG519" s="12"/>
    </row>
    <row r="520" spans="57:59" ht="16">
      <c r="BE520" s="12"/>
      <c r="BF520" s="12"/>
      <c r="BG520" s="12"/>
    </row>
    <row r="521" spans="57:59" ht="16">
      <c r="BE521" s="12"/>
      <c r="BF521" s="12"/>
      <c r="BG521" s="12"/>
    </row>
    <row r="522" spans="57:59" ht="16">
      <c r="BE522" s="12"/>
      <c r="BF522" s="12"/>
      <c r="BG522" s="12"/>
    </row>
    <row r="523" spans="57:59" ht="16">
      <c r="BE523" s="12"/>
      <c r="BF523" s="12"/>
      <c r="BG523" s="12"/>
    </row>
    <row r="524" spans="57:59" ht="16">
      <c r="BE524" s="12"/>
      <c r="BF524" s="12"/>
      <c r="BG524" s="12"/>
    </row>
    <row r="525" spans="57:59" ht="16">
      <c r="BE525" s="12"/>
      <c r="BF525" s="12"/>
      <c r="BG525" s="12"/>
    </row>
    <row r="526" spans="57:59" ht="16">
      <c r="BE526" s="12"/>
      <c r="BF526" s="12"/>
      <c r="BG526" s="12"/>
    </row>
    <row r="527" spans="57:59" ht="16">
      <c r="BE527" s="12"/>
      <c r="BF527" s="12"/>
      <c r="BG527" s="12"/>
    </row>
    <row r="528" spans="57:59" ht="16">
      <c r="BE528" s="12"/>
      <c r="BF528" s="12"/>
      <c r="BG528" s="12"/>
    </row>
    <row r="529" spans="57:59" ht="16">
      <c r="BE529" s="12"/>
      <c r="BF529" s="12"/>
      <c r="BG529" s="12"/>
    </row>
    <row r="530" spans="57:59" ht="16">
      <c r="BE530" s="12"/>
      <c r="BF530" s="12"/>
      <c r="BG530" s="12"/>
    </row>
    <row r="531" spans="57:59" ht="16">
      <c r="BE531" s="12"/>
      <c r="BF531" s="12"/>
      <c r="BG531" s="12"/>
    </row>
    <row r="532" spans="57:59" ht="16">
      <c r="BE532" s="12"/>
      <c r="BF532" s="12"/>
      <c r="BG532" s="12"/>
    </row>
    <row r="533" spans="57:59" ht="16">
      <c r="BE533" s="12"/>
      <c r="BF533" s="12"/>
      <c r="BG533" s="12"/>
    </row>
    <row r="534" spans="57:59" ht="16">
      <c r="BE534" s="12"/>
      <c r="BF534" s="12"/>
      <c r="BG534" s="12"/>
    </row>
    <row r="535" spans="57:59" ht="16">
      <c r="BE535" s="12"/>
      <c r="BF535" s="12"/>
      <c r="BG535" s="12"/>
    </row>
    <row r="536" spans="57:59" ht="16">
      <c r="BE536" s="12"/>
      <c r="BF536" s="12"/>
      <c r="BG536" s="12"/>
    </row>
    <row r="537" spans="57:59" ht="16">
      <c r="BE537" s="12"/>
      <c r="BF537" s="12"/>
      <c r="BG537" s="12"/>
    </row>
    <row r="538" spans="57:59" ht="16">
      <c r="BE538" s="12"/>
      <c r="BF538" s="12"/>
      <c r="BG538" s="12"/>
    </row>
    <row r="539" spans="57:59" ht="16">
      <c r="BE539" s="12"/>
      <c r="BF539" s="12"/>
      <c r="BG539" s="12"/>
    </row>
    <row r="540" spans="57:59" ht="16">
      <c r="BE540" s="12"/>
      <c r="BF540" s="12"/>
      <c r="BG540" s="12"/>
    </row>
    <row r="541" spans="57:59" ht="16">
      <c r="BE541" s="12"/>
      <c r="BF541" s="12"/>
      <c r="BG541" s="12"/>
    </row>
    <row r="542" spans="57:59" ht="16">
      <c r="BE542" s="12"/>
      <c r="BF542" s="12"/>
      <c r="BG542" s="12"/>
    </row>
    <row r="543" spans="57:59" ht="16">
      <c r="BE543" s="12"/>
      <c r="BF543" s="12"/>
      <c r="BG543" s="12"/>
    </row>
    <row r="544" spans="57:59" ht="16">
      <c r="BE544" s="12"/>
      <c r="BF544" s="12"/>
      <c r="BG544" s="12"/>
    </row>
    <row r="545" spans="57:59" ht="16">
      <c r="BE545" s="12"/>
      <c r="BF545" s="12"/>
      <c r="BG545" s="12"/>
    </row>
    <row r="546" spans="57:59" ht="16">
      <c r="BE546" s="12"/>
      <c r="BF546" s="12"/>
      <c r="BG546" s="12"/>
    </row>
    <row r="547" spans="57:59" ht="16">
      <c r="BE547" s="12"/>
      <c r="BF547" s="12"/>
      <c r="BG547" s="12"/>
    </row>
    <row r="548" spans="57:59" ht="16">
      <c r="BE548" s="12"/>
      <c r="BF548" s="12"/>
      <c r="BG548" s="12"/>
    </row>
    <row r="549" spans="57:59" ht="16">
      <c r="BE549" s="12"/>
      <c r="BF549" s="12"/>
      <c r="BG549" s="12"/>
    </row>
    <row r="550" spans="57:59" ht="16">
      <c r="BE550" s="12"/>
      <c r="BF550" s="12"/>
      <c r="BG550" s="12"/>
    </row>
    <row r="551" spans="57:59" ht="16">
      <c r="BE551" s="12"/>
      <c r="BF551" s="12"/>
      <c r="BG551" s="12"/>
    </row>
    <row r="552" spans="57:59" ht="16">
      <c r="BE552" s="12"/>
      <c r="BF552" s="12"/>
      <c r="BG552" s="12"/>
    </row>
    <row r="553" spans="57:59" ht="16">
      <c r="BE553" s="12"/>
      <c r="BF553" s="12"/>
      <c r="BG553" s="12"/>
    </row>
    <row r="554" spans="57:59" ht="16">
      <c r="BE554" s="12"/>
      <c r="BF554" s="12"/>
      <c r="BG554" s="12"/>
    </row>
    <row r="555" spans="57:59" ht="16">
      <c r="BE555" s="12"/>
      <c r="BF555" s="12"/>
      <c r="BG555" s="12"/>
    </row>
    <row r="556" spans="57:59" ht="16">
      <c r="BE556" s="12"/>
      <c r="BF556" s="12"/>
      <c r="BG556" s="12"/>
    </row>
    <row r="557" spans="57:59" ht="16">
      <c r="BE557" s="12"/>
      <c r="BF557" s="12"/>
      <c r="BG557" s="12"/>
    </row>
    <row r="558" spans="57:59" ht="16">
      <c r="BE558" s="12"/>
      <c r="BF558" s="12"/>
      <c r="BG558" s="12"/>
    </row>
    <row r="559" spans="57:59" ht="16">
      <c r="BE559" s="12"/>
      <c r="BF559" s="12"/>
      <c r="BG559" s="12"/>
    </row>
    <row r="560" spans="57:59" ht="16">
      <c r="BE560" s="12"/>
      <c r="BF560" s="12"/>
      <c r="BG560" s="12"/>
    </row>
    <row r="561" spans="57:59" ht="16">
      <c r="BE561" s="12"/>
      <c r="BF561" s="12"/>
      <c r="BG561" s="12"/>
    </row>
    <row r="562" spans="57:59" ht="16">
      <c r="BE562" s="12"/>
      <c r="BF562" s="12"/>
      <c r="BG562" s="12"/>
    </row>
    <row r="563" spans="57:59" ht="16">
      <c r="BE563" s="12"/>
      <c r="BF563" s="12"/>
      <c r="BG563" s="12"/>
    </row>
    <row r="564" spans="57:59" ht="16">
      <c r="BE564" s="12"/>
      <c r="BF564" s="12"/>
      <c r="BG564" s="12"/>
    </row>
    <row r="565" spans="57:59" ht="16">
      <c r="BE565" s="12"/>
      <c r="BF565" s="12"/>
      <c r="BG565" s="12"/>
    </row>
    <row r="566" spans="57:59" ht="16">
      <c r="BE566" s="12"/>
      <c r="BF566" s="12"/>
      <c r="BG566" s="12"/>
    </row>
    <row r="567" spans="57:59" ht="16">
      <c r="BE567" s="12"/>
      <c r="BF567" s="12"/>
      <c r="BG567" s="12"/>
    </row>
    <row r="568" spans="57:59" ht="16">
      <c r="BE568" s="12"/>
      <c r="BF568" s="12"/>
      <c r="BG568" s="12"/>
    </row>
    <row r="569" spans="57:59" ht="16">
      <c r="BE569" s="12"/>
      <c r="BF569" s="12"/>
      <c r="BG569" s="12"/>
    </row>
    <row r="570" spans="57:59" ht="16">
      <c r="BE570" s="12"/>
      <c r="BF570" s="12"/>
      <c r="BG570" s="12"/>
    </row>
    <row r="571" spans="57:59" ht="16">
      <c r="BE571" s="12"/>
      <c r="BF571" s="12"/>
      <c r="BG571" s="12"/>
    </row>
    <row r="572" spans="57:59" ht="16">
      <c r="BE572" s="12"/>
      <c r="BF572" s="12"/>
      <c r="BG572" s="12"/>
    </row>
    <row r="573" spans="57:59" ht="16">
      <c r="BE573" s="12"/>
      <c r="BF573" s="12"/>
      <c r="BG573" s="12"/>
    </row>
    <row r="574" spans="57:59" ht="16">
      <c r="BE574" s="12"/>
      <c r="BF574" s="12"/>
      <c r="BG574" s="12"/>
    </row>
    <row r="575" spans="57:59" ht="16">
      <c r="BE575" s="12"/>
      <c r="BF575" s="12"/>
      <c r="BG575" s="12"/>
    </row>
    <row r="576" spans="57:59" ht="16">
      <c r="BE576" s="12"/>
      <c r="BF576" s="12"/>
      <c r="BG576" s="12"/>
    </row>
    <row r="577" spans="57:59" ht="16">
      <c r="BE577" s="12"/>
      <c r="BF577" s="12"/>
      <c r="BG577" s="12"/>
    </row>
    <row r="578" spans="57:59" ht="16">
      <c r="BE578" s="12"/>
      <c r="BF578" s="12"/>
      <c r="BG578" s="12"/>
    </row>
    <row r="579" spans="57:59" ht="16">
      <c r="BE579" s="12"/>
      <c r="BF579" s="12"/>
      <c r="BG579" s="12"/>
    </row>
    <row r="580" spans="57:59" ht="16">
      <c r="BE580" s="12"/>
      <c r="BF580" s="12"/>
      <c r="BG580" s="12"/>
    </row>
    <row r="581" spans="57:59" ht="16">
      <c r="BE581" s="12"/>
      <c r="BF581" s="12"/>
      <c r="BG581" s="12"/>
    </row>
    <row r="582" spans="57:59" ht="16">
      <c r="BE582" s="12"/>
      <c r="BF582" s="12"/>
      <c r="BG582" s="12"/>
    </row>
    <row r="583" spans="57:59" ht="16">
      <c r="BE583" s="12"/>
      <c r="BF583" s="12"/>
      <c r="BG583" s="12"/>
    </row>
    <row r="584" spans="57:59" ht="16">
      <c r="BE584" s="12"/>
      <c r="BF584" s="12"/>
      <c r="BG584" s="12"/>
    </row>
    <row r="585" spans="57:59" ht="16">
      <c r="BE585" s="12"/>
      <c r="BF585" s="12"/>
      <c r="BG585" s="12"/>
    </row>
    <row r="586" spans="57:59" ht="16">
      <c r="BE586" s="12"/>
      <c r="BF586" s="12"/>
      <c r="BG586" s="12"/>
    </row>
    <row r="587" spans="57:59" ht="16">
      <c r="BE587" s="12"/>
      <c r="BF587" s="12"/>
      <c r="BG587" s="12"/>
    </row>
    <row r="588" spans="57:59" ht="16">
      <c r="BE588" s="12"/>
      <c r="BF588" s="12"/>
      <c r="BG588" s="12"/>
    </row>
    <row r="589" spans="57:59" ht="16">
      <c r="BE589" s="12"/>
      <c r="BF589" s="12"/>
      <c r="BG589" s="12"/>
    </row>
    <row r="590" spans="57:59" ht="16">
      <c r="BE590" s="12"/>
      <c r="BF590" s="12"/>
      <c r="BG590" s="12"/>
    </row>
    <row r="591" spans="57:59" ht="16">
      <c r="BE591" s="12"/>
      <c r="BF591" s="12"/>
      <c r="BG591" s="12"/>
    </row>
    <row r="592" spans="57:59" ht="16">
      <c r="BE592" s="12"/>
      <c r="BF592" s="12"/>
      <c r="BG592" s="12"/>
    </row>
    <row r="593" spans="57:59" ht="16">
      <c r="BE593" s="12"/>
      <c r="BF593" s="12"/>
      <c r="BG593" s="12"/>
    </row>
    <row r="594" spans="57:59" ht="16">
      <c r="BE594" s="12"/>
      <c r="BF594" s="12"/>
      <c r="BG594" s="12"/>
    </row>
    <row r="595" spans="57:59" ht="16">
      <c r="BE595" s="12"/>
      <c r="BF595" s="12"/>
      <c r="BG595" s="12"/>
    </row>
    <row r="596" spans="57:59" ht="16">
      <c r="BE596" s="12"/>
      <c r="BF596" s="12"/>
      <c r="BG596" s="12"/>
    </row>
    <row r="597" spans="57:59" ht="16">
      <c r="BE597" s="12"/>
      <c r="BF597" s="12"/>
      <c r="BG597" s="12"/>
    </row>
    <row r="598" spans="57:59" ht="16">
      <c r="BE598" s="12"/>
      <c r="BF598" s="12"/>
      <c r="BG598" s="12"/>
    </row>
    <row r="599" spans="57:59" ht="16">
      <c r="BE599" s="12"/>
      <c r="BF599" s="12"/>
      <c r="BG599" s="12"/>
    </row>
    <row r="600" spans="57:59" ht="16">
      <c r="BE600" s="12"/>
      <c r="BF600" s="12"/>
      <c r="BG600" s="12"/>
    </row>
    <row r="601" spans="57:59" ht="16">
      <c r="BE601" s="12"/>
      <c r="BF601" s="12"/>
      <c r="BG601" s="12"/>
    </row>
    <row r="602" spans="57:59" ht="16">
      <c r="BE602" s="12"/>
      <c r="BF602" s="12"/>
      <c r="BG602" s="12"/>
    </row>
    <row r="603" spans="57:59" ht="16">
      <c r="BE603" s="12"/>
      <c r="BF603" s="12"/>
      <c r="BG603" s="12"/>
    </row>
    <row r="604" spans="57:59" ht="16">
      <c r="BE604" s="12"/>
      <c r="BF604" s="12"/>
      <c r="BG604" s="12"/>
    </row>
    <row r="605" spans="57:59" ht="16">
      <c r="BE605" s="12"/>
      <c r="BF605" s="12"/>
      <c r="BG605" s="12"/>
    </row>
    <row r="606" spans="57:59" ht="16">
      <c r="BE606" s="12"/>
      <c r="BF606" s="12"/>
      <c r="BG606" s="12"/>
    </row>
    <row r="607" spans="57:59" ht="16">
      <c r="BE607" s="12"/>
      <c r="BF607" s="12"/>
      <c r="BG607" s="12"/>
    </row>
    <row r="608" spans="57:59" ht="16">
      <c r="BE608" s="12"/>
      <c r="BF608" s="12"/>
      <c r="BG608" s="12"/>
    </row>
    <row r="609" spans="57:59" ht="16">
      <c r="BE609" s="12"/>
      <c r="BF609" s="12"/>
      <c r="BG609" s="12"/>
    </row>
    <row r="610" spans="57:59" ht="16">
      <c r="BE610" s="12"/>
      <c r="BF610" s="12"/>
      <c r="BG610" s="12"/>
    </row>
    <row r="611" spans="57:59" ht="16">
      <c r="BE611" s="12"/>
      <c r="BF611" s="12"/>
      <c r="BG611" s="12"/>
    </row>
    <row r="612" spans="57:59" ht="16">
      <c r="BE612" s="12"/>
      <c r="BF612" s="12"/>
      <c r="BG612" s="12"/>
    </row>
    <row r="613" spans="57:59" ht="16">
      <c r="BE613" s="12"/>
      <c r="BF613" s="12"/>
      <c r="BG613" s="12"/>
    </row>
    <row r="614" spans="57:59" ht="16">
      <c r="BE614" s="12"/>
      <c r="BF614" s="12"/>
      <c r="BG614" s="12"/>
    </row>
    <row r="615" spans="57:59" ht="16">
      <c r="BE615" s="12"/>
      <c r="BF615" s="12"/>
      <c r="BG615" s="12"/>
    </row>
    <row r="616" spans="57:59" ht="16">
      <c r="BE616" s="12"/>
      <c r="BF616" s="12"/>
      <c r="BG616" s="12"/>
    </row>
    <row r="617" spans="57:59" ht="16">
      <c r="BE617" s="12"/>
      <c r="BF617" s="12"/>
      <c r="BG617" s="12"/>
    </row>
    <row r="618" spans="57:59" ht="16">
      <c r="BE618" s="12"/>
      <c r="BF618" s="12"/>
      <c r="BG618" s="12"/>
    </row>
    <row r="619" spans="57:59" ht="16">
      <c r="BE619" s="12"/>
      <c r="BF619" s="12"/>
      <c r="BG619" s="12"/>
    </row>
    <row r="620" spans="57:59" ht="16">
      <c r="BE620" s="12"/>
      <c r="BF620" s="12"/>
      <c r="BG620" s="12"/>
    </row>
    <row r="621" spans="57:59" ht="16">
      <c r="BE621" s="12"/>
      <c r="BF621" s="12"/>
      <c r="BG621" s="12"/>
    </row>
    <row r="622" spans="57:59" ht="16">
      <c r="BE622" s="12"/>
      <c r="BF622" s="12"/>
      <c r="BG622" s="12"/>
    </row>
    <row r="623" spans="57:59" ht="16">
      <c r="BE623" s="12"/>
      <c r="BF623" s="12"/>
      <c r="BG623" s="12"/>
    </row>
    <row r="624" spans="57:59" ht="16">
      <c r="BE624" s="12"/>
      <c r="BF624" s="12"/>
      <c r="BG624" s="12"/>
    </row>
    <row r="625" spans="57:59" ht="16">
      <c r="BE625" s="12"/>
      <c r="BF625" s="12"/>
      <c r="BG625" s="12"/>
    </row>
    <row r="626" spans="57:59" ht="16">
      <c r="BE626" s="12"/>
      <c r="BF626" s="12"/>
      <c r="BG626" s="12"/>
    </row>
    <row r="627" spans="57:59" ht="16">
      <c r="BE627" s="12"/>
      <c r="BF627" s="12"/>
      <c r="BG627" s="12"/>
    </row>
    <row r="628" spans="57:59" ht="16">
      <c r="BE628" s="12"/>
      <c r="BF628" s="12"/>
      <c r="BG628" s="12"/>
    </row>
    <row r="629" spans="57:59" ht="16">
      <c r="BE629" s="12"/>
      <c r="BF629" s="12"/>
      <c r="BG629" s="12"/>
    </row>
    <row r="630" spans="57:59" ht="16">
      <c r="BE630" s="12"/>
      <c r="BF630" s="12"/>
      <c r="BG630" s="12"/>
    </row>
    <row r="631" spans="57:59" ht="16">
      <c r="BE631" s="12"/>
      <c r="BF631" s="12"/>
      <c r="BG631" s="12"/>
    </row>
    <row r="632" spans="57:59" ht="16">
      <c r="BE632" s="12"/>
      <c r="BF632" s="12"/>
      <c r="BG632" s="12"/>
    </row>
    <row r="633" spans="57:59" ht="16">
      <c r="BE633" s="12"/>
      <c r="BF633" s="12"/>
      <c r="BG633" s="12"/>
    </row>
    <row r="634" spans="57:59" ht="16">
      <c r="BE634" s="12"/>
      <c r="BF634" s="12"/>
      <c r="BG634" s="12"/>
    </row>
    <row r="635" spans="57:59" ht="16">
      <c r="BE635" s="12"/>
      <c r="BF635" s="12"/>
      <c r="BG635" s="12"/>
    </row>
    <row r="636" spans="57:59" ht="16">
      <c r="BE636" s="12"/>
      <c r="BF636" s="12"/>
      <c r="BG636" s="12"/>
    </row>
    <row r="637" spans="57:59" ht="16">
      <c r="BE637" s="12"/>
      <c r="BF637" s="12"/>
      <c r="BG637" s="12"/>
    </row>
    <row r="638" spans="57:59" ht="16">
      <c r="BE638" s="12"/>
      <c r="BF638" s="12"/>
      <c r="BG638" s="12"/>
    </row>
    <row r="639" spans="57:59" ht="16">
      <c r="BE639" s="12"/>
      <c r="BF639" s="12"/>
      <c r="BG639" s="12"/>
    </row>
    <row r="640" spans="57:59" ht="16">
      <c r="BE640" s="12"/>
      <c r="BF640" s="12"/>
      <c r="BG640" s="12"/>
    </row>
    <row r="641" spans="57:59" ht="16">
      <c r="BE641" s="12"/>
      <c r="BF641" s="12"/>
      <c r="BG641" s="12"/>
    </row>
    <row r="642" spans="57:59" ht="16">
      <c r="BE642" s="12"/>
      <c r="BF642" s="12"/>
      <c r="BG642" s="12"/>
    </row>
    <row r="643" spans="57:59" ht="16">
      <c r="BE643" s="12"/>
      <c r="BF643" s="12"/>
      <c r="BG643" s="12"/>
    </row>
    <row r="644" spans="57:59" ht="16">
      <c r="BE644" s="12"/>
      <c r="BF644" s="12"/>
      <c r="BG644" s="12"/>
    </row>
    <row r="645" spans="57:59" ht="16">
      <c r="BE645" s="12"/>
      <c r="BF645" s="12"/>
      <c r="BG645" s="12"/>
    </row>
    <row r="646" spans="57:59" ht="16">
      <c r="BE646" s="12"/>
      <c r="BF646" s="12"/>
      <c r="BG646" s="12"/>
    </row>
    <row r="647" spans="57:59" ht="16">
      <c r="BE647" s="12"/>
      <c r="BF647" s="12"/>
      <c r="BG647" s="12"/>
    </row>
    <row r="648" spans="57:59" ht="16">
      <c r="BE648" s="12"/>
      <c r="BF648" s="12"/>
      <c r="BG648" s="12"/>
    </row>
    <row r="649" spans="57:59" ht="16">
      <c r="BE649" s="12"/>
      <c r="BF649" s="12"/>
      <c r="BG649" s="12"/>
    </row>
    <row r="650" spans="57:59" ht="16">
      <c r="BE650" s="12"/>
      <c r="BF650" s="12"/>
      <c r="BG650" s="12"/>
    </row>
    <row r="651" spans="57:59" ht="16">
      <c r="BE651" s="12"/>
      <c r="BF651" s="12"/>
      <c r="BG651" s="12"/>
    </row>
    <row r="652" spans="57:59" ht="16">
      <c r="BE652" s="12"/>
      <c r="BF652" s="12"/>
      <c r="BG652" s="12"/>
    </row>
    <row r="653" spans="57:59" ht="16">
      <c r="BE653" s="12"/>
      <c r="BF653" s="12"/>
      <c r="BG653" s="12"/>
    </row>
    <row r="654" spans="57:59" ht="16">
      <c r="BE654" s="12"/>
      <c r="BF654" s="12"/>
      <c r="BG654" s="12"/>
    </row>
    <row r="655" spans="57:59" ht="16">
      <c r="BE655" s="12"/>
      <c r="BF655" s="12"/>
      <c r="BG655" s="12"/>
    </row>
    <row r="656" spans="57:59" ht="16">
      <c r="BE656" s="12"/>
      <c r="BF656" s="12"/>
      <c r="BG656" s="12"/>
    </row>
    <row r="657" spans="57:59" ht="16">
      <c r="BE657" s="12"/>
      <c r="BF657" s="12"/>
      <c r="BG657" s="12"/>
    </row>
    <row r="658" spans="57:59" ht="16">
      <c r="BE658" s="12"/>
      <c r="BF658" s="12"/>
      <c r="BG658" s="12"/>
    </row>
    <row r="659" spans="57:59" ht="16">
      <c r="BE659" s="12"/>
      <c r="BF659" s="12"/>
      <c r="BG659" s="12"/>
    </row>
    <row r="660" spans="57:59" ht="16">
      <c r="BE660" s="12"/>
      <c r="BF660" s="12"/>
      <c r="BG660" s="12"/>
    </row>
    <row r="661" spans="57:59" ht="16">
      <c r="BE661" s="12"/>
      <c r="BF661" s="12"/>
      <c r="BG661" s="12"/>
    </row>
    <row r="662" spans="57:59" ht="16">
      <c r="BE662" s="12"/>
      <c r="BF662" s="12"/>
      <c r="BG662" s="12"/>
    </row>
    <row r="663" spans="57:59" ht="16">
      <c r="BE663" s="12"/>
      <c r="BF663" s="12"/>
      <c r="BG663" s="12"/>
    </row>
    <row r="664" spans="57:59" ht="16">
      <c r="BE664" s="12"/>
      <c r="BF664" s="12"/>
      <c r="BG664" s="12"/>
    </row>
    <row r="665" spans="57:59" ht="16">
      <c r="BE665" s="12"/>
      <c r="BF665" s="12"/>
      <c r="BG665" s="12"/>
    </row>
    <row r="666" spans="57:59" ht="16">
      <c r="BE666" s="12"/>
      <c r="BF666" s="12"/>
      <c r="BG666" s="12"/>
    </row>
    <row r="667" spans="57:59" ht="16">
      <c r="BE667" s="12"/>
      <c r="BF667" s="12"/>
      <c r="BG667" s="12"/>
    </row>
    <row r="668" spans="57:59" ht="16">
      <c r="BE668" s="12"/>
      <c r="BF668" s="12"/>
      <c r="BG668" s="12"/>
    </row>
    <row r="669" spans="57:59" ht="16">
      <c r="BE669" s="12"/>
      <c r="BF669" s="12"/>
      <c r="BG669" s="12"/>
    </row>
    <row r="670" spans="57:59" ht="16">
      <c r="BE670" s="12"/>
      <c r="BF670" s="12"/>
      <c r="BG670" s="12"/>
    </row>
    <row r="671" spans="57:59" ht="16">
      <c r="BE671" s="12"/>
      <c r="BF671" s="12"/>
      <c r="BG671" s="12"/>
    </row>
    <row r="672" spans="57:59" ht="16">
      <c r="BE672" s="12"/>
      <c r="BF672" s="12"/>
      <c r="BG672" s="12"/>
    </row>
    <row r="673" spans="57:59" ht="16">
      <c r="BE673" s="12"/>
      <c r="BF673" s="12"/>
      <c r="BG673" s="12"/>
    </row>
    <row r="674" spans="57:59" ht="16">
      <c r="BE674" s="12"/>
      <c r="BF674" s="12"/>
      <c r="BG674" s="12"/>
    </row>
    <row r="675" spans="57:59" ht="16">
      <c r="BE675" s="12"/>
      <c r="BF675" s="12"/>
      <c r="BG675" s="12"/>
    </row>
    <row r="676" spans="57:59" ht="16">
      <c r="BE676" s="12"/>
      <c r="BF676" s="12"/>
      <c r="BG676" s="12"/>
    </row>
    <row r="677" spans="57:59" ht="16">
      <c r="BE677" s="12"/>
      <c r="BF677" s="12"/>
      <c r="BG677" s="12"/>
    </row>
    <row r="678" spans="57:59" ht="16">
      <c r="BE678" s="12"/>
      <c r="BF678" s="12"/>
      <c r="BG678" s="12"/>
    </row>
    <row r="679" spans="57:59" ht="16">
      <c r="BE679" s="12"/>
      <c r="BF679" s="12"/>
      <c r="BG679" s="12"/>
    </row>
    <row r="680" spans="57:59" ht="16">
      <c r="BE680" s="12"/>
      <c r="BF680" s="12"/>
      <c r="BG680" s="12"/>
    </row>
    <row r="681" spans="57:59" ht="16">
      <c r="BE681" s="12"/>
      <c r="BF681" s="12"/>
      <c r="BG681" s="12"/>
    </row>
    <row r="682" spans="57:59" ht="16">
      <c r="BE682" s="12"/>
      <c r="BF682" s="12"/>
      <c r="BG682" s="12"/>
    </row>
    <row r="683" spans="57:59" ht="16">
      <c r="BE683" s="12"/>
      <c r="BF683" s="12"/>
      <c r="BG683" s="12"/>
    </row>
    <row r="684" spans="57:59" ht="16">
      <c r="BE684" s="12"/>
      <c r="BF684" s="12"/>
      <c r="BG684" s="12"/>
    </row>
    <row r="685" spans="57:59" ht="16">
      <c r="BE685" s="12"/>
      <c r="BF685" s="12"/>
      <c r="BG685" s="12"/>
    </row>
    <row r="686" spans="57:59" ht="16">
      <c r="BE686" s="12"/>
      <c r="BF686" s="12"/>
      <c r="BG686" s="12"/>
    </row>
    <row r="687" spans="57:59" ht="16">
      <c r="BE687" s="12"/>
      <c r="BF687" s="12"/>
      <c r="BG687" s="12"/>
    </row>
    <row r="688" spans="57:59" ht="16">
      <c r="BE688" s="12"/>
      <c r="BF688" s="12"/>
      <c r="BG688" s="12"/>
    </row>
    <row r="689" spans="57:59" ht="16">
      <c r="BE689" s="12"/>
      <c r="BF689" s="12"/>
      <c r="BG689" s="12"/>
    </row>
    <row r="690" spans="57:59" ht="16">
      <c r="BE690" s="12"/>
      <c r="BF690" s="12"/>
      <c r="BG690" s="12"/>
    </row>
    <row r="691" spans="57:59" ht="16">
      <c r="BE691" s="12"/>
      <c r="BF691" s="12"/>
      <c r="BG691" s="12"/>
    </row>
    <row r="692" spans="57:59" ht="16">
      <c r="BE692" s="12"/>
      <c r="BF692" s="12"/>
      <c r="BG692" s="12"/>
    </row>
    <row r="693" spans="57:59" ht="16">
      <c r="BE693" s="12"/>
      <c r="BF693" s="12"/>
      <c r="BG693" s="12"/>
    </row>
    <row r="694" spans="57:59" ht="16">
      <c r="BE694" s="12"/>
      <c r="BF694" s="12"/>
      <c r="BG694" s="12"/>
    </row>
    <row r="695" spans="57:59" ht="16">
      <c r="BE695" s="12"/>
      <c r="BF695" s="12"/>
      <c r="BG695" s="12"/>
    </row>
    <row r="696" spans="57:59" ht="16">
      <c r="BE696" s="12"/>
      <c r="BF696" s="12"/>
      <c r="BG696" s="12"/>
    </row>
    <row r="697" spans="57:59" ht="16">
      <c r="BE697" s="12"/>
      <c r="BF697" s="12"/>
      <c r="BG697" s="12"/>
    </row>
    <row r="698" spans="57:59" ht="16">
      <c r="BE698" s="12"/>
      <c r="BF698" s="12"/>
      <c r="BG698" s="12"/>
    </row>
    <row r="699" spans="57:59" ht="16">
      <c r="BE699" s="12"/>
      <c r="BF699" s="12"/>
      <c r="BG699" s="12"/>
    </row>
    <row r="700" spans="57:59" ht="16">
      <c r="BE700" s="12"/>
      <c r="BF700" s="12"/>
      <c r="BG700" s="12"/>
    </row>
    <row r="701" spans="57:59" ht="16">
      <c r="BE701" s="12"/>
      <c r="BF701" s="12"/>
      <c r="BG701" s="12"/>
    </row>
    <row r="702" spans="57:59" ht="16">
      <c r="BE702" s="12"/>
      <c r="BF702" s="12"/>
      <c r="BG702" s="12"/>
    </row>
    <row r="703" spans="57:59" ht="16">
      <c r="BE703" s="12"/>
      <c r="BF703" s="12"/>
      <c r="BG703" s="12"/>
    </row>
    <row r="704" spans="57:59" ht="16">
      <c r="BE704" s="12"/>
      <c r="BF704" s="12"/>
      <c r="BG704" s="12"/>
    </row>
    <row r="705" spans="57:59" ht="16">
      <c r="BE705" s="12"/>
      <c r="BF705" s="12"/>
      <c r="BG705" s="12"/>
    </row>
    <row r="706" spans="57:59" ht="16">
      <c r="BE706" s="12"/>
      <c r="BF706" s="12"/>
      <c r="BG706" s="12"/>
    </row>
    <row r="707" spans="57:59" ht="16">
      <c r="BE707" s="12"/>
      <c r="BF707" s="12"/>
      <c r="BG707" s="12"/>
    </row>
    <row r="708" spans="57:59" ht="16">
      <c r="BE708" s="12"/>
      <c r="BF708" s="12"/>
      <c r="BG708" s="12"/>
    </row>
    <row r="709" spans="57:59" ht="16">
      <c r="BE709" s="12"/>
      <c r="BF709" s="12"/>
      <c r="BG709" s="12"/>
    </row>
    <row r="710" spans="57:59" ht="16">
      <c r="BE710" s="12"/>
      <c r="BF710" s="12"/>
      <c r="BG710" s="12"/>
    </row>
    <row r="711" spans="57:59" ht="16">
      <c r="BE711" s="12"/>
      <c r="BF711" s="12"/>
      <c r="BG711" s="12"/>
    </row>
    <row r="712" spans="57:59" ht="16">
      <c r="BE712" s="12"/>
      <c r="BF712" s="12"/>
      <c r="BG712" s="12"/>
    </row>
    <row r="713" spans="57:59" ht="16">
      <c r="BE713" s="12"/>
      <c r="BF713" s="12"/>
      <c r="BG713" s="12"/>
    </row>
    <row r="714" spans="57:59" ht="16">
      <c r="BE714" s="12"/>
      <c r="BF714" s="12"/>
      <c r="BG714" s="12"/>
    </row>
    <row r="715" spans="57:59" ht="16">
      <c r="BE715" s="12"/>
      <c r="BF715" s="12"/>
      <c r="BG715" s="12"/>
    </row>
    <row r="716" spans="57:59" ht="16">
      <c r="BE716" s="12"/>
      <c r="BF716" s="12"/>
      <c r="BG716" s="12"/>
    </row>
    <row r="717" spans="57:59" ht="16">
      <c r="BE717" s="12"/>
      <c r="BF717" s="12"/>
      <c r="BG717" s="12"/>
    </row>
    <row r="718" spans="57:59" ht="16">
      <c r="BE718" s="12"/>
      <c r="BF718" s="12"/>
      <c r="BG718" s="12"/>
    </row>
    <row r="719" spans="57:59" ht="16">
      <c r="BE719" s="12"/>
      <c r="BF719" s="12"/>
      <c r="BG719" s="12"/>
    </row>
    <row r="720" spans="57:59" ht="16">
      <c r="BE720" s="12"/>
      <c r="BF720" s="12"/>
      <c r="BG720" s="12"/>
    </row>
    <row r="721" spans="57:59" ht="16">
      <c r="BE721" s="12"/>
      <c r="BF721" s="12"/>
      <c r="BG721" s="12"/>
    </row>
    <row r="722" spans="57:59" ht="16">
      <c r="BE722" s="12"/>
      <c r="BF722" s="12"/>
      <c r="BG722" s="12"/>
    </row>
    <row r="723" spans="57:59" ht="16">
      <c r="BE723" s="12"/>
      <c r="BF723" s="12"/>
      <c r="BG723" s="12"/>
    </row>
    <row r="724" spans="57:59" ht="16">
      <c r="BE724" s="12"/>
      <c r="BF724" s="12"/>
      <c r="BG724" s="12"/>
    </row>
    <row r="725" spans="57:59" ht="16">
      <c r="BE725" s="12"/>
      <c r="BF725" s="12"/>
      <c r="BG725" s="12"/>
    </row>
    <row r="726" spans="57:59" ht="16">
      <c r="BE726" s="12"/>
      <c r="BF726" s="12"/>
      <c r="BG726" s="12"/>
    </row>
    <row r="727" spans="57:59" ht="16">
      <c r="BE727" s="12"/>
      <c r="BF727" s="12"/>
      <c r="BG727" s="12"/>
    </row>
    <row r="728" spans="57:59" ht="16">
      <c r="BE728" s="12"/>
      <c r="BF728" s="12"/>
      <c r="BG728" s="12"/>
    </row>
    <row r="729" spans="57:59" ht="16">
      <c r="BE729" s="12"/>
      <c r="BF729" s="12"/>
      <c r="BG729" s="12"/>
    </row>
    <row r="730" spans="57:59" ht="16">
      <c r="BE730" s="12"/>
      <c r="BF730" s="12"/>
      <c r="BG730" s="12"/>
    </row>
    <row r="731" spans="57:59" ht="16">
      <c r="BE731" s="12"/>
      <c r="BF731" s="12"/>
      <c r="BG731" s="12"/>
    </row>
    <row r="732" spans="57:59" ht="16">
      <c r="BE732" s="12"/>
      <c r="BF732" s="12"/>
      <c r="BG732" s="12"/>
    </row>
    <row r="733" spans="57:59" ht="16">
      <c r="BE733" s="12"/>
      <c r="BF733" s="12"/>
      <c r="BG733" s="12"/>
    </row>
    <row r="734" spans="57:59" ht="16">
      <c r="BE734" s="12"/>
      <c r="BF734" s="12"/>
      <c r="BG734" s="12"/>
    </row>
    <row r="735" spans="57:59" ht="16">
      <c r="BE735" s="12"/>
      <c r="BF735" s="12"/>
      <c r="BG735" s="12"/>
    </row>
    <row r="736" spans="57:59" ht="16">
      <c r="BE736" s="12"/>
      <c r="BF736" s="12"/>
      <c r="BG736" s="12"/>
    </row>
    <row r="737" spans="57:59" ht="16">
      <c r="BE737" s="12"/>
      <c r="BF737" s="12"/>
      <c r="BG737" s="12"/>
    </row>
    <row r="738" spans="57:59" ht="16">
      <c r="BE738" s="12"/>
      <c r="BF738" s="12"/>
      <c r="BG738" s="12"/>
    </row>
    <row r="739" spans="57:59" ht="16">
      <c r="BE739" s="12"/>
      <c r="BF739" s="12"/>
      <c r="BG739" s="12"/>
    </row>
    <row r="740" spans="57:59" ht="16">
      <c r="BE740" s="12"/>
      <c r="BF740" s="12"/>
      <c r="BG740" s="12"/>
    </row>
    <row r="741" spans="57:59" ht="16">
      <c r="BE741" s="12"/>
      <c r="BF741" s="12"/>
      <c r="BG741" s="12"/>
    </row>
    <row r="742" spans="57:59" ht="16">
      <c r="BE742" s="12"/>
      <c r="BF742" s="12"/>
      <c r="BG742" s="12"/>
    </row>
    <row r="743" spans="57:59" ht="16">
      <c r="BE743" s="12"/>
      <c r="BF743" s="12"/>
      <c r="BG743" s="12"/>
    </row>
    <row r="744" spans="57:59" ht="16">
      <c r="BE744" s="12"/>
      <c r="BF744" s="12"/>
      <c r="BG744" s="12"/>
    </row>
    <row r="745" spans="57:59" ht="16">
      <c r="BE745" s="12"/>
      <c r="BF745" s="12"/>
      <c r="BG745" s="12"/>
    </row>
    <row r="746" spans="57:59" ht="16">
      <c r="BE746" s="12"/>
      <c r="BF746" s="12"/>
      <c r="BG746" s="12"/>
    </row>
    <row r="747" spans="57:59" ht="16">
      <c r="BE747" s="12"/>
      <c r="BF747" s="12"/>
      <c r="BG747" s="12"/>
    </row>
    <row r="748" spans="57:59" ht="16">
      <c r="BE748" s="12"/>
      <c r="BF748" s="12"/>
      <c r="BG748" s="12"/>
    </row>
    <row r="749" spans="57:59" ht="16">
      <c r="BE749" s="12"/>
      <c r="BF749" s="12"/>
      <c r="BG749" s="12"/>
    </row>
    <row r="750" spans="57:59" ht="16">
      <c r="BE750" s="12"/>
      <c r="BF750" s="12"/>
      <c r="BG750" s="12"/>
    </row>
    <row r="751" spans="57:59" ht="16">
      <c r="BE751" s="12"/>
      <c r="BF751" s="12"/>
      <c r="BG751" s="12"/>
    </row>
    <row r="752" spans="57:59" ht="16">
      <c r="BE752" s="12"/>
      <c r="BF752" s="12"/>
      <c r="BG752" s="12"/>
    </row>
    <row r="753" spans="57:59" ht="16">
      <c r="BE753" s="12"/>
      <c r="BF753" s="12"/>
      <c r="BG753" s="12"/>
    </row>
    <row r="754" spans="57:59" ht="16">
      <c r="BE754" s="12"/>
      <c r="BF754" s="12"/>
      <c r="BG754" s="12"/>
    </row>
    <row r="755" spans="57:59" ht="16">
      <c r="BE755" s="12"/>
      <c r="BF755" s="12"/>
      <c r="BG755" s="12"/>
    </row>
    <row r="756" spans="57:59" ht="16">
      <c r="BE756" s="12"/>
      <c r="BF756" s="12"/>
      <c r="BG756" s="12"/>
    </row>
    <row r="757" spans="57:59" ht="16">
      <c r="BE757" s="12"/>
      <c r="BF757" s="12"/>
      <c r="BG757" s="12"/>
    </row>
    <row r="758" spans="57:59" ht="16">
      <c r="BE758" s="12"/>
      <c r="BF758" s="12"/>
      <c r="BG758" s="12"/>
    </row>
    <row r="759" spans="57:59" ht="16">
      <c r="BE759" s="12"/>
      <c r="BF759" s="12"/>
      <c r="BG759" s="12"/>
    </row>
    <row r="760" spans="57:59" ht="16">
      <c r="BE760" s="12"/>
      <c r="BF760" s="12"/>
      <c r="BG760" s="12"/>
    </row>
    <row r="761" spans="57:59" ht="16">
      <c r="BE761" s="12"/>
      <c r="BF761" s="12"/>
      <c r="BG761" s="12"/>
    </row>
    <row r="762" spans="57:59" ht="16">
      <c r="BE762" s="12"/>
      <c r="BF762" s="12"/>
      <c r="BG762" s="12"/>
    </row>
    <row r="763" spans="57:59" ht="16">
      <c r="BE763" s="12"/>
      <c r="BF763" s="12"/>
      <c r="BG763" s="12"/>
    </row>
    <row r="764" spans="57:59" ht="16">
      <c r="BE764" s="12"/>
      <c r="BF764" s="12"/>
      <c r="BG764" s="12"/>
    </row>
    <row r="765" spans="57:59" ht="16">
      <c r="BE765" s="12"/>
      <c r="BF765" s="12"/>
      <c r="BG765" s="12"/>
    </row>
    <row r="766" spans="57:59" ht="16">
      <c r="BE766" s="12"/>
      <c r="BF766" s="12"/>
      <c r="BG766" s="12"/>
    </row>
    <row r="767" spans="57:59" ht="16">
      <c r="BE767" s="12"/>
      <c r="BF767" s="12"/>
      <c r="BG767" s="12"/>
    </row>
    <row r="768" spans="57:59" ht="16">
      <c r="BE768" s="12"/>
      <c r="BF768" s="12"/>
      <c r="BG768" s="12"/>
    </row>
    <row r="769" spans="57:59" ht="16">
      <c r="BE769" s="12"/>
      <c r="BF769" s="12"/>
      <c r="BG769" s="12"/>
    </row>
    <row r="770" spans="57:59" ht="16">
      <c r="BE770" s="12"/>
      <c r="BF770" s="12"/>
      <c r="BG770" s="12"/>
    </row>
    <row r="771" spans="57:59" ht="16">
      <c r="BE771" s="12"/>
      <c r="BF771" s="12"/>
      <c r="BG771" s="12"/>
    </row>
    <row r="772" spans="57:59" ht="16">
      <c r="BE772" s="12"/>
      <c r="BF772" s="12"/>
      <c r="BG772" s="12"/>
    </row>
    <row r="773" spans="57:59" ht="16">
      <c r="BE773" s="12"/>
      <c r="BF773" s="12"/>
      <c r="BG773" s="12"/>
    </row>
    <row r="774" spans="57:59" ht="16">
      <c r="BE774" s="12"/>
      <c r="BF774" s="12"/>
      <c r="BG774" s="12"/>
    </row>
    <row r="775" spans="57:59" ht="16">
      <c r="BE775" s="12"/>
      <c r="BF775" s="12"/>
      <c r="BG775" s="12"/>
    </row>
    <row r="776" spans="57:59" ht="16">
      <c r="BE776" s="12"/>
      <c r="BF776" s="12"/>
      <c r="BG776" s="12"/>
    </row>
    <row r="777" spans="57:59" ht="16">
      <c r="BE777" s="12"/>
      <c r="BF777" s="12"/>
      <c r="BG777" s="12"/>
    </row>
    <row r="778" spans="57:59" ht="16">
      <c r="BE778" s="12"/>
      <c r="BF778" s="12"/>
      <c r="BG778" s="12"/>
    </row>
    <row r="779" spans="57:59" ht="16">
      <c r="BE779" s="12"/>
      <c r="BF779" s="12"/>
      <c r="BG779" s="12"/>
    </row>
    <row r="780" spans="57:59" ht="16">
      <c r="BE780" s="12"/>
      <c r="BF780" s="12"/>
      <c r="BG780" s="12"/>
    </row>
    <row r="781" spans="57:59" ht="16">
      <c r="BE781" s="12"/>
      <c r="BF781" s="12"/>
      <c r="BG781" s="12"/>
    </row>
    <row r="782" spans="57:59" ht="16">
      <c r="BE782" s="12"/>
      <c r="BF782" s="12"/>
      <c r="BG782" s="12"/>
    </row>
    <row r="783" spans="57:59" ht="16">
      <c r="BE783" s="12"/>
      <c r="BF783" s="12"/>
      <c r="BG783" s="12"/>
    </row>
    <row r="784" spans="57:59" ht="16">
      <c r="BE784" s="12"/>
      <c r="BF784" s="12"/>
      <c r="BG784" s="12"/>
    </row>
    <row r="785" spans="57:59" ht="16">
      <c r="BE785" s="12"/>
      <c r="BF785" s="12"/>
      <c r="BG785" s="12"/>
    </row>
    <row r="786" spans="57:59" ht="16">
      <c r="BE786" s="12"/>
      <c r="BF786" s="12"/>
      <c r="BG786" s="12"/>
    </row>
    <row r="787" spans="57:59" ht="16">
      <c r="BE787" s="12"/>
      <c r="BF787" s="12"/>
      <c r="BG787" s="12"/>
    </row>
    <row r="788" spans="57:59" ht="16">
      <c r="BE788" s="12"/>
      <c r="BF788" s="12"/>
      <c r="BG788" s="12"/>
    </row>
    <row r="789" spans="57:59" ht="16">
      <c r="BE789" s="12"/>
      <c r="BF789" s="12"/>
      <c r="BG789" s="12"/>
    </row>
    <row r="790" spans="57:59" ht="16">
      <c r="BE790" s="12"/>
      <c r="BF790" s="12"/>
      <c r="BG790" s="12"/>
    </row>
    <row r="791" spans="57:59" ht="16">
      <c r="BE791" s="12"/>
      <c r="BF791" s="12"/>
      <c r="BG791" s="12"/>
    </row>
    <row r="792" spans="57:59" ht="16">
      <c r="BE792" s="12"/>
      <c r="BF792" s="12"/>
      <c r="BG792" s="12"/>
    </row>
    <row r="793" spans="57:59" ht="16">
      <c r="BE793" s="12"/>
      <c r="BF793" s="12"/>
      <c r="BG793" s="12"/>
    </row>
    <row r="794" spans="57:59" ht="16">
      <c r="BE794" s="12"/>
      <c r="BF794" s="12"/>
      <c r="BG794" s="12"/>
    </row>
    <row r="795" spans="57:59" ht="16">
      <c r="BE795" s="12"/>
      <c r="BF795" s="12"/>
      <c r="BG795" s="12"/>
    </row>
    <row r="796" spans="57:59" ht="16">
      <c r="BE796" s="12"/>
      <c r="BF796" s="12"/>
      <c r="BG796" s="12"/>
    </row>
    <row r="797" spans="57:59" ht="16">
      <c r="BE797" s="12"/>
      <c r="BF797" s="12"/>
      <c r="BG797" s="12"/>
    </row>
    <row r="798" spans="57:59" ht="16">
      <c r="BE798" s="12"/>
      <c r="BF798" s="12"/>
      <c r="BG798" s="12"/>
    </row>
    <row r="799" spans="57:59" ht="16">
      <c r="BE799" s="12"/>
      <c r="BF799" s="12"/>
      <c r="BG799" s="12"/>
    </row>
    <row r="800" spans="57:59" ht="16">
      <c r="BE800" s="12"/>
      <c r="BF800" s="12"/>
      <c r="BG800" s="12"/>
    </row>
    <row r="801" spans="57:59" ht="16">
      <c r="BE801" s="12"/>
      <c r="BF801" s="12"/>
      <c r="BG801" s="12"/>
    </row>
    <row r="802" spans="57:59" ht="16">
      <c r="BE802" s="12"/>
      <c r="BF802" s="12"/>
      <c r="BG802" s="12"/>
    </row>
    <row r="803" spans="57:59" ht="16">
      <c r="BE803" s="12"/>
      <c r="BF803" s="12"/>
      <c r="BG803" s="12"/>
    </row>
    <row r="804" spans="57:59" ht="16">
      <c r="BE804" s="12"/>
      <c r="BF804" s="12"/>
      <c r="BG804" s="12"/>
    </row>
    <row r="805" spans="57:59" ht="16">
      <c r="BE805" s="12"/>
      <c r="BF805" s="12"/>
      <c r="BG805" s="12"/>
    </row>
    <row r="806" spans="57:59" ht="16">
      <c r="BE806" s="12"/>
      <c r="BF806" s="12"/>
      <c r="BG806" s="12"/>
    </row>
    <row r="807" spans="57:59" ht="16">
      <c r="BE807" s="12"/>
      <c r="BF807" s="12"/>
      <c r="BG807" s="12"/>
    </row>
    <row r="808" spans="57:59" ht="16">
      <c r="BE808" s="12"/>
      <c r="BF808" s="12"/>
      <c r="BG808" s="12"/>
    </row>
    <row r="809" spans="57:59" ht="16">
      <c r="BE809" s="12"/>
      <c r="BF809" s="12"/>
      <c r="BG809" s="12"/>
    </row>
    <row r="810" spans="57:59" ht="16">
      <c r="BE810" s="12"/>
      <c r="BF810" s="12"/>
      <c r="BG810" s="12"/>
    </row>
    <row r="811" spans="57:59" ht="16">
      <c r="BE811" s="12"/>
      <c r="BF811" s="12"/>
      <c r="BG811" s="12"/>
    </row>
    <row r="812" spans="57:59" ht="16">
      <c r="BE812" s="12"/>
      <c r="BF812" s="12"/>
      <c r="BG812" s="12"/>
    </row>
    <row r="813" spans="57:59" ht="16">
      <c r="BE813" s="12"/>
      <c r="BF813" s="12"/>
      <c r="BG813" s="12"/>
    </row>
    <row r="814" spans="57:59" ht="16">
      <c r="BE814" s="12"/>
      <c r="BF814" s="12"/>
      <c r="BG814" s="12"/>
    </row>
    <row r="815" spans="57:59" ht="16">
      <c r="BE815" s="12"/>
      <c r="BF815" s="12"/>
      <c r="BG815" s="12"/>
    </row>
    <row r="816" spans="57:59" ht="16">
      <c r="BE816" s="12"/>
      <c r="BF816" s="12"/>
      <c r="BG816" s="12"/>
    </row>
    <row r="817" spans="57:59" ht="16">
      <c r="BE817" s="12"/>
      <c r="BF817" s="12"/>
      <c r="BG817" s="12"/>
    </row>
    <row r="818" spans="57:59" ht="16">
      <c r="BE818" s="12"/>
      <c r="BF818" s="12"/>
      <c r="BG818" s="12"/>
    </row>
    <row r="819" spans="57:59" ht="16">
      <c r="BE819" s="12"/>
      <c r="BF819" s="12"/>
      <c r="BG819" s="12"/>
    </row>
    <row r="820" spans="57:59" ht="16">
      <c r="BE820" s="12"/>
      <c r="BF820" s="12"/>
      <c r="BG820" s="12"/>
    </row>
    <row r="821" spans="57:59" ht="16">
      <c r="BE821" s="12"/>
      <c r="BF821" s="12"/>
      <c r="BG821" s="12"/>
    </row>
    <row r="822" spans="57:59" ht="16">
      <c r="BE822" s="12"/>
      <c r="BF822" s="12"/>
      <c r="BG822" s="12"/>
    </row>
    <row r="823" spans="57:59" ht="16">
      <c r="BE823" s="12"/>
      <c r="BF823" s="12"/>
      <c r="BG823" s="12"/>
    </row>
    <row r="824" spans="57:59" ht="16">
      <c r="BE824" s="12"/>
      <c r="BF824" s="12"/>
      <c r="BG824" s="12"/>
    </row>
    <row r="825" spans="57:59" ht="16">
      <c r="BE825" s="12"/>
      <c r="BF825" s="12"/>
      <c r="BG825" s="12"/>
    </row>
    <row r="826" spans="57:59" ht="16">
      <c r="BE826" s="12"/>
      <c r="BF826" s="12"/>
      <c r="BG826" s="12"/>
    </row>
    <row r="827" spans="57:59" ht="16">
      <c r="BE827" s="12"/>
      <c r="BF827" s="12"/>
      <c r="BG827" s="12"/>
    </row>
    <row r="828" spans="57:59" ht="16">
      <c r="BE828" s="12"/>
      <c r="BF828" s="12"/>
      <c r="BG828" s="12"/>
    </row>
    <row r="829" spans="57:59" ht="16">
      <c r="BE829" s="12"/>
      <c r="BF829" s="12"/>
      <c r="BG829" s="12"/>
    </row>
    <row r="830" spans="57:59" ht="16">
      <c r="BE830" s="12"/>
      <c r="BF830" s="12"/>
      <c r="BG830" s="12"/>
    </row>
    <row r="831" spans="57:59" ht="16">
      <c r="BE831" s="12"/>
      <c r="BF831" s="12"/>
      <c r="BG831" s="12"/>
    </row>
    <row r="832" spans="57:59" ht="16">
      <c r="BE832" s="12"/>
      <c r="BF832" s="12"/>
      <c r="BG832" s="12"/>
    </row>
    <row r="833" spans="57:59" ht="16">
      <c r="BE833" s="12"/>
      <c r="BF833" s="12"/>
      <c r="BG833" s="12"/>
    </row>
    <row r="834" spans="57:59" ht="16">
      <c r="BE834" s="12"/>
      <c r="BF834" s="12"/>
      <c r="BG834" s="12"/>
    </row>
    <row r="835" spans="57:59" ht="16">
      <c r="BE835" s="12"/>
      <c r="BF835" s="12"/>
      <c r="BG835" s="12"/>
    </row>
    <row r="836" spans="57:59" ht="16">
      <c r="BE836" s="12"/>
      <c r="BF836" s="12"/>
      <c r="BG836" s="12"/>
    </row>
    <row r="837" spans="57:59" ht="16">
      <c r="BE837" s="12"/>
      <c r="BF837" s="12"/>
      <c r="BG837" s="12"/>
    </row>
    <row r="838" spans="57:59" ht="16">
      <c r="BE838" s="12"/>
      <c r="BF838" s="12"/>
      <c r="BG838" s="12"/>
    </row>
    <row r="839" spans="57:59" ht="16">
      <c r="BE839" s="12"/>
      <c r="BF839" s="12"/>
      <c r="BG839" s="12"/>
    </row>
    <row r="840" spans="57:59" ht="16">
      <c r="BE840" s="12"/>
      <c r="BF840" s="12"/>
      <c r="BG840" s="12"/>
    </row>
    <row r="841" spans="57:59" ht="16">
      <c r="BE841" s="12"/>
      <c r="BF841" s="12"/>
      <c r="BG841" s="12"/>
    </row>
    <row r="842" spans="57:59" ht="16">
      <c r="BE842" s="12"/>
      <c r="BF842" s="12"/>
      <c r="BG842" s="12"/>
    </row>
    <row r="843" spans="57:59" ht="16">
      <c r="BE843" s="12"/>
      <c r="BF843" s="12"/>
      <c r="BG843" s="12"/>
    </row>
    <row r="844" spans="57:59" ht="16">
      <c r="BE844" s="12"/>
      <c r="BF844" s="12"/>
      <c r="BG844" s="12"/>
    </row>
    <row r="845" spans="57:59" ht="16">
      <c r="BE845" s="12"/>
      <c r="BF845" s="12"/>
      <c r="BG845" s="12"/>
    </row>
    <row r="846" spans="57:59" ht="16">
      <c r="BE846" s="12"/>
      <c r="BF846" s="12"/>
      <c r="BG846" s="12"/>
    </row>
    <row r="847" spans="57:59" ht="16">
      <c r="BE847" s="12"/>
      <c r="BF847" s="12"/>
      <c r="BG847" s="12"/>
    </row>
    <row r="848" spans="57:59" ht="16">
      <c r="BE848" s="12"/>
      <c r="BF848" s="12"/>
      <c r="BG848" s="12"/>
    </row>
    <row r="849" spans="57:59" ht="16">
      <c r="BE849" s="12"/>
      <c r="BF849" s="12"/>
      <c r="BG849" s="12"/>
    </row>
    <row r="850" spans="57:59" ht="16">
      <c r="BE850" s="12"/>
      <c r="BF850" s="12"/>
      <c r="BG850" s="12"/>
    </row>
    <row r="851" spans="57:59" ht="16">
      <c r="BE851" s="12"/>
      <c r="BF851" s="12"/>
      <c r="BG851" s="12"/>
    </row>
    <row r="852" spans="57:59" ht="16">
      <c r="BE852" s="12"/>
      <c r="BF852" s="12"/>
      <c r="BG852" s="12"/>
    </row>
    <row r="853" spans="57:59" ht="16">
      <c r="BE853" s="12"/>
      <c r="BF853" s="12"/>
      <c r="BG853" s="12"/>
    </row>
    <row r="854" spans="57:59" ht="16">
      <c r="BE854" s="12"/>
      <c r="BF854" s="12"/>
      <c r="BG854" s="12"/>
    </row>
    <row r="855" spans="57:59" ht="16">
      <c r="BE855" s="12"/>
      <c r="BF855" s="12"/>
      <c r="BG855" s="12"/>
    </row>
    <row r="856" spans="57:59" ht="16">
      <c r="BE856" s="12"/>
      <c r="BF856" s="12"/>
      <c r="BG856" s="12"/>
    </row>
    <row r="857" spans="57:59" ht="16">
      <c r="BE857" s="12"/>
      <c r="BF857" s="12"/>
      <c r="BG857" s="12"/>
    </row>
    <row r="858" spans="57:59" ht="16">
      <c r="BE858" s="12"/>
      <c r="BF858" s="12"/>
      <c r="BG858" s="12"/>
    </row>
    <row r="859" spans="57:59" ht="16">
      <c r="BE859" s="12"/>
      <c r="BF859" s="12"/>
      <c r="BG859" s="12"/>
    </row>
    <row r="860" spans="57:59" ht="16">
      <c r="BE860" s="12"/>
      <c r="BF860" s="12"/>
      <c r="BG860" s="12"/>
    </row>
    <row r="861" spans="57:59" ht="16">
      <c r="BE861" s="12"/>
      <c r="BF861" s="12"/>
      <c r="BG861" s="12"/>
    </row>
    <row r="862" spans="57:59" ht="16">
      <c r="BE862" s="12"/>
      <c r="BF862" s="12"/>
      <c r="BG862" s="12"/>
    </row>
    <row r="863" spans="57:59" ht="16">
      <c r="BE863" s="12"/>
      <c r="BF863" s="12"/>
      <c r="BG863" s="12"/>
    </row>
    <row r="864" spans="57:59" ht="16">
      <c r="BE864" s="12"/>
      <c r="BF864" s="12"/>
      <c r="BG864" s="12"/>
    </row>
    <row r="865" spans="57:59" ht="16">
      <c r="BE865" s="12"/>
      <c r="BF865" s="12"/>
      <c r="BG865" s="12"/>
    </row>
    <row r="866" spans="57:59" ht="16">
      <c r="BE866" s="12"/>
      <c r="BF866" s="12"/>
      <c r="BG866" s="12"/>
    </row>
    <row r="867" spans="57:59" ht="16">
      <c r="BE867" s="12"/>
      <c r="BF867" s="12"/>
      <c r="BG867" s="12"/>
    </row>
    <row r="868" spans="57:59" ht="16">
      <c r="BE868" s="12"/>
      <c r="BF868" s="12"/>
      <c r="BG868" s="12"/>
    </row>
    <row r="869" spans="57:59" ht="16">
      <c r="BE869" s="12"/>
      <c r="BF869" s="12"/>
      <c r="BG869" s="12"/>
    </row>
    <row r="870" spans="57:59" ht="16">
      <c r="BE870" s="12"/>
      <c r="BF870" s="12"/>
      <c r="BG870" s="12"/>
    </row>
    <row r="871" spans="57:59" ht="16">
      <c r="BE871" s="12"/>
      <c r="BF871" s="12"/>
      <c r="BG871" s="12"/>
    </row>
    <row r="872" spans="57:59" ht="16">
      <c r="BE872" s="12"/>
      <c r="BF872" s="12"/>
      <c r="BG872" s="12"/>
    </row>
    <row r="873" spans="57:59" ht="16">
      <c r="BE873" s="12"/>
      <c r="BF873" s="12"/>
      <c r="BG873" s="12"/>
    </row>
    <row r="874" spans="57:59" ht="16">
      <c r="BE874" s="12"/>
      <c r="BF874" s="12"/>
      <c r="BG874" s="12"/>
    </row>
    <row r="875" spans="57:59" ht="16">
      <c r="BE875" s="12"/>
      <c r="BF875" s="12"/>
      <c r="BG875" s="12"/>
    </row>
    <row r="876" spans="57:59" ht="16">
      <c r="BE876" s="12"/>
      <c r="BF876" s="12"/>
      <c r="BG876" s="12"/>
    </row>
    <row r="877" spans="57:59" ht="16">
      <c r="BE877" s="12"/>
      <c r="BF877" s="12"/>
      <c r="BG877" s="12"/>
    </row>
    <row r="878" spans="57:59" ht="16">
      <c r="BE878" s="12"/>
      <c r="BF878" s="12"/>
      <c r="BG878" s="12"/>
    </row>
    <row r="879" spans="57:59" ht="16">
      <c r="BE879" s="12"/>
      <c r="BF879" s="12"/>
      <c r="BG879" s="12"/>
    </row>
    <row r="880" spans="57:59" ht="16">
      <c r="BE880" s="12"/>
      <c r="BF880" s="12"/>
      <c r="BG880" s="12"/>
    </row>
    <row r="881" spans="57:59" ht="16">
      <c r="BE881" s="12"/>
      <c r="BF881" s="12"/>
      <c r="BG881" s="12"/>
    </row>
    <row r="882" spans="57:59" ht="16">
      <c r="BE882" s="12"/>
      <c r="BF882" s="12"/>
      <c r="BG882" s="12"/>
    </row>
    <row r="883" spans="57:59" ht="16">
      <c r="BE883" s="12"/>
      <c r="BF883" s="12"/>
      <c r="BG883" s="12"/>
    </row>
    <row r="884" spans="57:59" ht="16">
      <c r="BE884" s="12"/>
      <c r="BF884" s="12"/>
      <c r="BG884" s="12"/>
    </row>
    <row r="885" spans="57:59" ht="16">
      <c r="BE885" s="12"/>
      <c r="BF885" s="12"/>
      <c r="BG885" s="12"/>
    </row>
    <row r="886" spans="57:59" ht="16">
      <c r="BE886" s="12"/>
      <c r="BF886" s="12"/>
      <c r="BG886" s="12"/>
    </row>
    <row r="887" spans="57:59" ht="16">
      <c r="BE887" s="12"/>
      <c r="BF887" s="12"/>
      <c r="BG887" s="12"/>
    </row>
    <row r="888" spans="57:59" ht="16">
      <c r="BE888" s="12"/>
      <c r="BF888" s="12"/>
      <c r="BG888" s="12"/>
    </row>
    <row r="889" spans="57:59" ht="16">
      <c r="BE889" s="12"/>
      <c r="BF889" s="12"/>
      <c r="BG889" s="12"/>
    </row>
    <row r="890" spans="57:59" ht="16">
      <c r="BE890" s="12"/>
      <c r="BF890" s="12"/>
      <c r="BG890" s="12"/>
    </row>
    <row r="891" spans="57:59" ht="16">
      <c r="BE891" s="12"/>
      <c r="BF891" s="12"/>
      <c r="BG891" s="12"/>
    </row>
    <row r="892" spans="57:59" ht="16">
      <c r="BE892" s="12"/>
      <c r="BF892" s="12"/>
      <c r="BG892" s="12"/>
    </row>
    <row r="893" spans="57:59" ht="16">
      <c r="BE893" s="12"/>
      <c r="BF893" s="12"/>
      <c r="BG893" s="12"/>
    </row>
    <row r="894" spans="57:59" ht="16">
      <c r="BE894" s="12"/>
      <c r="BF894" s="12"/>
      <c r="BG894" s="12"/>
    </row>
    <row r="895" spans="57:59" ht="16">
      <c r="BE895" s="12"/>
      <c r="BF895" s="12"/>
      <c r="BG895" s="12"/>
    </row>
    <row r="896" spans="57:59" ht="16">
      <c r="BE896" s="12"/>
      <c r="BF896" s="12"/>
      <c r="BG896" s="12"/>
    </row>
    <row r="897" spans="57:59" ht="16">
      <c r="BE897" s="12"/>
      <c r="BF897" s="12"/>
      <c r="BG897" s="12"/>
    </row>
    <row r="898" spans="57:59" ht="16">
      <c r="BE898" s="12"/>
      <c r="BF898" s="12"/>
      <c r="BG898" s="12"/>
    </row>
    <row r="899" spans="57:59" ht="16">
      <c r="BE899" s="12"/>
      <c r="BF899" s="12"/>
      <c r="BG899" s="12"/>
    </row>
    <row r="900" spans="57:59" ht="16">
      <c r="BE900" s="12"/>
      <c r="BF900" s="12"/>
      <c r="BG900" s="12"/>
    </row>
    <row r="901" spans="57:59" ht="16">
      <c r="BE901" s="12"/>
      <c r="BF901" s="12"/>
      <c r="BG901" s="12"/>
    </row>
    <row r="902" spans="57:59" ht="16">
      <c r="BE902" s="12"/>
      <c r="BF902" s="12"/>
      <c r="BG902" s="12"/>
    </row>
    <row r="903" spans="57:59" ht="16">
      <c r="BE903" s="12"/>
      <c r="BF903" s="12"/>
      <c r="BG903" s="12"/>
    </row>
    <row r="904" spans="57:59" ht="16">
      <c r="BE904" s="12"/>
      <c r="BF904" s="12"/>
      <c r="BG904" s="12"/>
    </row>
    <row r="905" spans="57:59" ht="16">
      <c r="BE905" s="12"/>
      <c r="BF905" s="12"/>
      <c r="BG905" s="12"/>
    </row>
    <row r="906" spans="57:59" ht="16">
      <c r="BE906" s="12"/>
      <c r="BF906" s="12"/>
      <c r="BG906" s="12"/>
    </row>
    <row r="907" spans="57:59" ht="16">
      <c r="BE907" s="12"/>
      <c r="BF907" s="12"/>
      <c r="BG907" s="12"/>
    </row>
    <row r="908" spans="57:59" ht="16">
      <c r="BE908" s="12"/>
      <c r="BF908" s="12"/>
      <c r="BG908" s="12"/>
    </row>
    <row r="909" spans="57:59" ht="16">
      <c r="BE909" s="12"/>
      <c r="BF909" s="12"/>
      <c r="BG909" s="12"/>
    </row>
    <row r="910" spans="57:59" ht="16">
      <c r="BE910" s="12"/>
      <c r="BF910" s="12"/>
      <c r="BG910" s="12"/>
    </row>
    <row r="911" spans="57:59" ht="16">
      <c r="BE911" s="12"/>
      <c r="BF911" s="12"/>
      <c r="BG911" s="12"/>
    </row>
    <row r="912" spans="57:59" ht="16">
      <c r="BE912" s="12"/>
      <c r="BF912" s="12"/>
      <c r="BG912" s="12"/>
    </row>
    <row r="913" spans="57:59" ht="16">
      <c r="BE913" s="12"/>
      <c r="BF913" s="12"/>
      <c r="BG913" s="12"/>
    </row>
    <row r="914" spans="57:59" ht="16">
      <c r="BE914" s="12"/>
      <c r="BF914" s="12"/>
      <c r="BG914" s="12"/>
    </row>
    <row r="915" spans="57:59" ht="16">
      <c r="BE915" s="12"/>
      <c r="BF915" s="12"/>
      <c r="BG915" s="12"/>
    </row>
    <row r="916" spans="57:59" ht="16">
      <c r="BE916" s="12"/>
      <c r="BF916" s="12"/>
      <c r="BG916" s="12"/>
    </row>
    <row r="917" spans="57:59" ht="16">
      <c r="BE917" s="12"/>
      <c r="BF917" s="12"/>
      <c r="BG917" s="12"/>
    </row>
    <row r="918" spans="57:59" ht="16">
      <c r="BE918" s="12"/>
      <c r="BF918" s="12"/>
      <c r="BG918" s="12"/>
    </row>
    <row r="919" spans="57:59" ht="16">
      <c r="BE919" s="12"/>
      <c r="BF919" s="12"/>
      <c r="BG919" s="12"/>
    </row>
    <row r="920" spans="57:59" ht="16">
      <c r="BE920" s="12"/>
      <c r="BF920" s="12"/>
      <c r="BG920" s="12"/>
    </row>
    <row r="921" spans="57:59" ht="16">
      <c r="BE921" s="12"/>
      <c r="BF921" s="12"/>
      <c r="BG921" s="12"/>
    </row>
    <row r="922" spans="57:59" ht="16">
      <c r="BE922" s="12"/>
      <c r="BF922" s="12"/>
      <c r="BG922" s="12"/>
    </row>
    <row r="923" spans="57:59" ht="16">
      <c r="BE923" s="12"/>
      <c r="BF923" s="12"/>
      <c r="BG923" s="12"/>
    </row>
    <row r="924" spans="57:59" ht="16">
      <c r="BE924" s="12"/>
      <c r="BF924" s="12"/>
      <c r="BG924" s="12"/>
    </row>
    <row r="925" spans="57:59" ht="16">
      <c r="BE925" s="12"/>
      <c r="BF925" s="12"/>
      <c r="BG925" s="12"/>
    </row>
    <row r="926" spans="57:59" ht="16">
      <c r="BE926" s="12"/>
      <c r="BF926" s="12"/>
      <c r="BG926" s="12"/>
    </row>
    <row r="927" spans="57:59" ht="16">
      <c r="BE927" s="12"/>
      <c r="BF927" s="12"/>
      <c r="BG927" s="12"/>
    </row>
    <row r="928" spans="57:59" ht="16">
      <c r="BE928" s="12"/>
      <c r="BF928" s="12"/>
      <c r="BG928" s="12"/>
    </row>
    <row r="929" spans="57:59" ht="16">
      <c r="BE929" s="12"/>
      <c r="BF929" s="12"/>
      <c r="BG929" s="12"/>
    </row>
    <row r="930" spans="57:59" ht="16">
      <c r="BE930" s="12"/>
      <c r="BF930" s="12"/>
      <c r="BG930" s="12"/>
    </row>
    <row r="931" spans="57:59" ht="16">
      <c r="BE931" s="12"/>
      <c r="BF931" s="12"/>
      <c r="BG931" s="12"/>
    </row>
    <row r="932" spans="57:59" ht="16">
      <c r="BE932" s="12"/>
      <c r="BF932" s="12"/>
      <c r="BG932" s="12"/>
    </row>
    <row r="933" spans="57:59" ht="16">
      <c r="BE933" s="12"/>
      <c r="BF933" s="12"/>
      <c r="BG933" s="12"/>
    </row>
    <row r="934" spans="57:59" ht="16">
      <c r="BE934" s="12"/>
      <c r="BF934" s="12"/>
      <c r="BG934" s="12"/>
    </row>
    <row r="935" spans="57:59" ht="16">
      <c r="BE935" s="12"/>
      <c r="BF935" s="12"/>
      <c r="BG935" s="12"/>
    </row>
    <row r="936" spans="57:59" ht="16">
      <c r="BE936" s="12"/>
      <c r="BF936" s="12"/>
      <c r="BG936" s="12"/>
    </row>
    <row r="937" spans="57:59" ht="16">
      <c r="BE937" s="12"/>
      <c r="BF937" s="12"/>
      <c r="BG937" s="12"/>
    </row>
    <row r="938" spans="57:59" ht="16">
      <c r="BE938" s="12"/>
      <c r="BF938" s="12"/>
      <c r="BG938" s="12"/>
    </row>
    <row r="939" spans="57:59" ht="16">
      <c r="BE939" s="12"/>
      <c r="BF939" s="12"/>
      <c r="BG939" s="12"/>
    </row>
    <row r="940" spans="57:59" ht="16">
      <c r="BE940" s="12"/>
      <c r="BF940" s="12"/>
      <c r="BG940" s="12"/>
    </row>
    <row r="941" spans="57:59" ht="16">
      <c r="BE941" s="12"/>
      <c r="BF941" s="12"/>
      <c r="BG941" s="12"/>
    </row>
    <row r="942" spans="57:59" ht="16">
      <c r="BE942" s="12"/>
      <c r="BF942" s="12"/>
      <c r="BG942" s="12"/>
    </row>
    <row r="943" spans="57:59" ht="16">
      <c r="BE943" s="12"/>
      <c r="BF943" s="12"/>
      <c r="BG943" s="12"/>
    </row>
    <row r="944" spans="57:59" ht="16">
      <c r="BE944" s="12"/>
      <c r="BF944" s="12"/>
      <c r="BG944" s="12"/>
    </row>
    <row r="945" spans="57:59" ht="16">
      <c r="BE945" s="12"/>
      <c r="BF945" s="12"/>
      <c r="BG945" s="12"/>
    </row>
    <row r="946" spans="57:59" ht="16">
      <c r="BE946" s="12"/>
      <c r="BF946" s="12"/>
      <c r="BG946" s="12"/>
    </row>
    <row r="947" spans="57:59" ht="16">
      <c r="BE947" s="12"/>
      <c r="BF947" s="12"/>
      <c r="BG947" s="12"/>
    </row>
    <row r="948" spans="57:59" ht="16">
      <c r="BE948" s="12"/>
      <c r="BF948" s="12"/>
      <c r="BG948" s="12"/>
    </row>
    <row r="949" spans="57:59" ht="16">
      <c r="BE949" s="12"/>
      <c r="BF949" s="12"/>
      <c r="BG949" s="12"/>
    </row>
    <row r="950" spans="57:59" ht="16">
      <c r="BE950" s="12"/>
      <c r="BF950" s="12"/>
      <c r="BG950" s="12"/>
    </row>
    <row r="951" spans="57:59" ht="16">
      <c r="BE951" s="12"/>
      <c r="BF951" s="12"/>
      <c r="BG951" s="12"/>
    </row>
    <row r="952" spans="57:59" ht="16">
      <c r="BE952" s="12"/>
      <c r="BF952" s="12"/>
      <c r="BG952" s="12"/>
    </row>
    <row r="953" spans="57:59" ht="16">
      <c r="BE953" s="12"/>
      <c r="BF953" s="12"/>
      <c r="BG953" s="12"/>
    </row>
    <row r="954" spans="57:59" ht="16">
      <c r="BE954" s="12"/>
      <c r="BF954" s="12"/>
      <c r="BG954" s="12"/>
    </row>
    <row r="955" spans="57:59" ht="16">
      <c r="BE955" s="12"/>
      <c r="BF955" s="12"/>
      <c r="BG955" s="12"/>
    </row>
    <row r="956" spans="57:59" ht="16">
      <c r="BE956" s="12"/>
      <c r="BF956" s="12"/>
      <c r="BG956" s="12"/>
    </row>
    <row r="957" spans="57:59" ht="16">
      <c r="BE957" s="12"/>
      <c r="BF957" s="12"/>
      <c r="BG957" s="12"/>
    </row>
    <row r="958" spans="57:59" ht="16">
      <c r="BE958" s="12"/>
      <c r="BF958" s="12"/>
      <c r="BG958" s="12"/>
    </row>
    <row r="959" spans="57:59" ht="16">
      <c r="BE959" s="12"/>
      <c r="BF959" s="12"/>
      <c r="BG959" s="12"/>
    </row>
    <row r="960" spans="57:59" ht="16">
      <c r="BE960" s="12"/>
      <c r="BF960" s="12"/>
      <c r="BG960" s="12"/>
    </row>
    <row r="961" spans="57:59" ht="16">
      <c r="BE961" s="12"/>
      <c r="BF961" s="12"/>
      <c r="BG961" s="12"/>
    </row>
    <row r="962" spans="57:59" ht="16">
      <c r="BE962" s="12"/>
      <c r="BF962" s="12"/>
      <c r="BG962" s="12"/>
    </row>
    <row r="963" spans="57:59" ht="16">
      <c r="BE963" s="12"/>
      <c r="BF963" s="12"/>
      <c r="BG963" s="12"/>
    </row>
    <row r="964" spans="57:59" ht="16">
      <c r="BE964" s="12"/>
      <c r="BF964" s="12"/>
      <c r="BG964" s="12"/>
    </row>
    <row r="965" spans="57:59" ht="16">
      <c r="BE965" s="12"/>
      <c r="BF965" s="12"/>
      <c r="BG965" s="12"/>
    </row>
    <row r="966" spans="57:59" ht="16">
      <c r="BE966" s="12"/>
      <c r="BF966" s="12"/>
      <c r="BG966" s="12"/>
    </row>
    <row r="967" spans="57:59" ht="16">
      <c r="BE967" s="12"/>
      <c r="BF967" s="12"/>
      <c r="BG967" s="12"/>
    </row>
    <row r="968" spans="57:59" ht="16">
      <c r="BE968" s="12"/>
      <c r="BF968" s="12"/>
      <c r="BG968" s="12"/>
    </row>
    <row r="969" spans="57:59" ht="16">
      <c r="BE969" s="12"/>
      <c r="BF969" s="12"/>
      <c r="BG969" s="12"/>
    </row>
    <row r="970" spans="57:59" ht="16">
      <c r="BE970" s="12"/>
      <c r="BF970" s="12"/>
      <c r="BG970" s="12"/>
    </row>
    <row r="971" spans="57:59" ht="16">
      <c r="BE971" s="12"/>
      <c r="BF971" s="12"/>
      <c r="BG971" s="12"/>
    </row>
    <row r="972" spans="57:59" ht="16">
      <c r="BE972" s="12"/>
      <c r="BF972" s="12"/>
      <c r="BG972" s="12"/>
    </row>
    <row r="973" spans="57:59" ht="16">
      <c r="BE973" s="12"/>
      <c r="BF973" s="12"/>
      <c r="BG973" s="12"/>
    </row>
    <row r="974" spans="57:59" ht="16">
      <c r="BE974" s="12"/>
      <c r="BF974" s="12"/>
      <c r="BG974" s="12"/>
    </row>
    <row r="975" spans="57:59" ht="16">
      <c r="BE975" s="12"/>
      <c r="BF975" s="12"/>
      <c r="BG975" s="12"/>
    </row>
    <row r="976" spans="57:59" ht="16">
      <c r="BE976" s="12"/>
      <c r="BF976" s="12"/>
      <c r="BG976" s="12"/>
    </row>
    <row r="977" spans="57:59" ht="16">
      <c r="BE977" s="12"/>
      <c r="BF977" s="12"/>
      <c r="BG977" s="12"/>
    </row>
    <row r="978" spans="57:59" ht="16">
      <c r="BE978" s="12"/>
      <c r="BF978" s="12"/>
      <c r="BG978" s="12"/>
    </row>
    <row r="979" spans="57:59" ht="16">
      <c r="BE979" s="12"/>
      <c r="BF979" s="12"/>
      <c r="BG979" s="12"/>
    </row>
    <row r="980" spans="57:59" ht="16">
      <c r="BE980" s="12"/>
      <c r="BF980" s="12"/>
      <c r="BG980" s="12"/>
    </row>
    <row r="981" spans="57:59" ht="16">
      <c r="BE981" s="12"/>
      <c r="BF981" s="12"/>
      <c r="BG981" s="12"/>
    </row>
    <row r="982" spans="57:59" ht="16">
      <c r="BE982" s="12"/>
      <c r="BF982" s="12"/>
      <c r="BG982" s="12"/>
    </row>
    <row r="983" spans="57:59" ht="16">
      <c r="BE983" s="12"/>
      <c r="BF983" s="12"/>
      <c r="BG983" s="12"/>
    </row>
    <row r="984" spans="57:59" ht="16">
      <c r="BE984" s="12"/>
      <c r="BF984" s="12"/>
      <c r="BG984" s="12"/>
    </row>
    <row r="985" spans="57:59" ht="16">
      <c r="BE985" s="12"/>
      <c r="BF985" s="12"/>
      <c r="BG985" s="12"/>
    </row>
    <row r="986" spans="57:59" ht="16">
      <c r="BE986" s="12"/>
      <c r="BF986" s="12"/>
      <c r="BG986" s="12"/>
    </row>
    <row r="987" spans="57:59" ht="16">
      <c r="BE987" s="12"/>
      <c r="BF987" s="12"/>
      <c r="BG987" s="12"/>
    </row>
    <row r="988" spans="57:59" ht="16">
      <c r="BE988" s="12"/>
      <c r="BF988" s="12"/>
      <c r="BG988" s="12"/>
    </row>
    <row r="989" spans="57:59" ht="16">
      <c r="BE989" s="12"/>
      <c r="BF989" s="12"/>
      <c r="BG989" s="12"/>
    </row>
    <row r="990" spans="57:59" ht="16">
      <c r="BE990" s="12"/>
      <c r="BF990" s="12"/>
      <c r="BG990" s="12"/>
    </row>
    <row r="991" spans="57:59" ht="16">
      <c r="BE991" s="12"/>
      <c r="BF991" s="12"/>
      <c r="BG991" s="12"/>
    </row>
    <row r="992" spans="57:59" ht="16">
      <c r="BE992" s="12"/>
      <c r="BF992" s="12"/>
      <c r="BG992" s="12"/>
    </row>
    <row r="993" spans="57:59" ht="16">
      <c r="BE993" s="12"/>
      <c r="BF993" s="12"/>
      <c r="BG993" s="12"/>
    </row>
    <row r="994" spans="57:59" ht="16">
      <c r="BE994" s="12"/>
      <c r="BF994" s="12"/>
      <c r="BG994" s="12"/>
    </row>
    <row r="995" spans="57:59" ht="16">
      <c r="BE995" s="12"/>
      <c r="BF995" s="12"/>
      <c r="BG995" s="12"/>
    </row>
    <row r="996" spans="57:59" ht="16">
      <c r="BE996" s="12"/>
      <c r="BF996" s="12"/>
      <c r="BG996" s="12"/>
    </row>
    <row r="997" spans="57:59" ht="16">
      <c r="BE997" s="12"/>
      <c r="BF997" s="12"/>
      <c r="BG997" s="12"/>
    </row>
    <row r="998" spans="57:59" ht="16">
      <c r="BE998" s="12"/>
      <c r="BF998" s="12"/>
      <c r="BG998" s="12"/>
    </row>
    <row r="999" spans="57:59" ht="16">
      <c r="BE999" s="12"/>
      <c r="BF999" s="12"/>
      <c r="BG999" s="12"/>
    </row>
    <row r="1000" spans="57:59" ht="16">
      <c r="BE1000" s="12"/>
      <c r="BF1000" s="12"/>
      <c r="BG1000" s="12"/>
    </row>
  </sheetData>
  <autoFilter ref="A1:AM202"/>
  <sortState ref="A2:AQ122">
    <sortCondition ref="A2:A123"/>
  </sortState>
  <pageMargins left="0.78749999999999998" right="0.78749999999999998" top="1.05277777777778" bottom="1.05277777777778" header="0.78749999999999998" footer="0.78749999999999998"/>
  <pageSetup firstPageNumber="0" orientation="portrait" horizontalDpi="4294967292" verticalDpi="4294967292"/>
  <headerFooter>
    <oddHeader>&amp;C&amp;"Times New Roman,Regular"&amp;12&amp;A</oddHeader>
    <oddFooter>&amp;C&amp;"Times New Roman,Regular"&amp;12Page &amp;P</oddFooter>
  </headerFooter>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'Hero Types'!$B$10:$B$16</xm:f>
          </x14:formula1>
          <xm:sqref>AO2:AP122</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7"/>
  <sheetViews>
    <sheetView tabSelected="1" workbookViewId="0"/>
  </sheetViews>
  <sheetFormatPr baseColWidth="10" defaultRowHeight="15" x14ac:dyDescent="0"/>
  <cols>
    <col min="1" max="1" width="20.1640625" style="1" bestFit="1" customWidth="1"/>
    <col min="2" max="3" width="10.83203125" style="1"/>
    <col min="4" max="4" width="12" style="1" bestFit="1" customWidth="1"/>
    <col min="5" max="8" width="10.83203125" style="1"/>
    <col min="9" max="9" width="4" style="91" customWidth="1"/>
    <col min="10" max="10" width="14.5" style="1" customWidth="1"/>
    <col min="11" max="16384" width="10.83203125" style="1"/>
  </cols>
  <sheetData>
    <row r="1" spans="1:13" s="16" customFormat="1">
      <c r="A1" s="16" t="s">
        <v>48</v>
      </c>
      <c r="B1" s="89" t="s">
        <v>1</v>
      </c>
      <c r="C1" s="89" t="s">
        <v>33</v>
      </c>
      <c r="D1" s="93" t="s">
        <v>424</v>
      </c>
      <c r="I1" s="90"/>
      <c r="J1" s="44" t="s">
        <v>439</v>
      </c>
      <c r="K1" s="44" t="s">
        <v>440</v>
      </c>
      <c r="L1" s="44" t="s">
        <v>56</v>
      </c>
      <c r="M1" s="16" t="s">
        <v>454</v>
      </c>
    </row>
    <row r="2" spans="1:13" s="16" customFormat="1">
      <c r="A2" s="57" t="s">
        <v>452</v>
      </c>
      <c r="B2" s="57">
        <v>1</v>
      </c>
      <c r="C2" s="57">
        <v>0</v>
      </c>
      <c r="D2" s="57">
        <v>0</v>
      </c>
      <c r="E2" s="57"/>
      <c r="F2" s="57"/>
      <c r="G2" s="57"/>
      <c r="H2" s="57"/>
      <c r="I2" s="90"/>
      <c r="J2" s="57" t="s">
        <v>431</v>
      </c>
      <c r="K2" s="57">
        <v>1</v>
      </c>
      <c r="L2" s="57" t="s">
        <v>148</v>
      </c>
    </row>
    <row r="3" spans="1:13">
      <c r="A3" s="1" t="str">
        <f>J3&amp;K3</f>
        <v>1MM10</v>
      </c>
      <c r="B3" s="1">
        <v>1</v>
      </c>
      <c r="C3" s="1">
        <f>INDEX('POLICY Xp'!C:C,MATCH(B3,'POLICY Xp'!A:A,0))</f>
        <v>0</v>
      </c>
      <c r="D3" s="1">
        <f>SUMIF($A$3:A3,A3,$C$3:C3)</f>
        <v>0</v>
      </c>
      <c r="J3" s="1" t="s">
        <v>431</v>
      </c>
      <c r="K3" s="1">
        <f>INDEX(hPower[Max Lv Min],MATCH('Hero Level Curves'!L3,hPower[id],0))</f>
        <v>10</v>
      </c>
      <c r="L3" s="1">
        <v>1</v>
      </c>
    </row>
    <row r="4" spans="1:13">
      <c r="A4" s="1" t="str">
        <f t="shared" ref="A4:A67" si="0">J4&amp;K4</f>
        <v>1MM10</v>
      </c>
      <c r="B4" s="1">
        <v>2</v>
      </c>
      <c r="C4" s="1">
        <f>INDEX('POLICY Xp'!C:C,MATCH(B4,'POLICY Xp'!A:A,0))</f>
        <v>10</v>
      </c>
      <c r="D4" s="1">
        <f>SUMIF($A$3:A4,A4,$C$3:C4)</f>
        <v>10</v>
      </c>
      <c r="J4" s="1" t="s">
        <v>431</v>
      </c>
      <c r="K4" s="1">
        <f>INDEX(hPower[Max Lv Min],MATCH('Hero Level Curves'!L4,hPower[id],0))</f>
        <v>10</v>
      </c>
      <c r="L4" s="1">
        <v>1</v>
      </c>
    </row>
    <row r="5" spans="1:13">
      <c r="A5" s="1" t="str">
        <f t="shared" si="0"/>
        <v>1MM10</v>
      </c>
      <c r="B5" s="1">
        <v>3</v>
      </c>
      <c r="C5" s="1">
        <f>INDEX('POLICY Xp'!C:C,MATCH(B5,'POLICY Xp'!A:A,0))</f>
        <v>48</v>
      </c>
      <c r="D5" s="1">
        <f>SUMIF($A$3:A5,A5,$C$3:C5)</f>
        <v>58</v>
      </c>
      <c r="J5" s="1" t="s">
        <v>431</v>
      </c>
      <c r="K5" s="1">
        <f>INDEX(hPower[Max Lv Min],MATCH('Hero Level Curves'!L5,hPower[id],0))</f>
        <v>10</v>
      </c>
      <c r="L5" s="1">
        <v>1</v>
      </c>
    </row>
    <row r="6" spans="1:13">
      <c r="A6" s="1" t="str">
        <f t="shared" si="0"/>
        <v>1MM10</v>
      </c>
      <c r="B6" s="1">
        <v>4</v>
      </c>
      <c r="C6" s="1">
        <f>INDEX('POLICY Xp'!C:C,MATCH(B6,'POLICY Xp'!A:A,0))</f>
        <v>102</v>
      </c>
      <c r="D6" s="1">
        <f>SUMIF($A$3:A6,A6,$C$3:C6)</f>
        <v>160</v>
      </c>
      <c r="J6" s="1" t="s">
        <v>431</v>
      </c>
      <c r="K6" s="1">
        <f>INDEX(hPower[Max Lv Min],MATCH('Hero Level Curves'!L6,hPower[id],0))</f>
        <v>10</v>
      </c>
      <c r="L6" s="1">
        <v>1</v>
      </c>
    </row>
    <row r="7" spans="1:13">
      <c r="A7" s="1" t="str">
        <f t="shared" si="0"/>
        <v>1MM10</v>
      </c>
      <c r="B7" s="1">
        <v>5</v>
      </c>
      <c r="C7" s="1">
        <f>INDEX('POLICY Xp'!C:C,MATCH(B7,'POLICY Xp'!A:A,0))</f>
        <v>168</v>
      </c>
      <c r="D7" s="1">
        <f>SUMIF($A$3:A7,A7,$C$3:C7)</f>
        <v>328</v>
      </c>
      <c r="J7" s="1" t="s">
        <v>431</v>
      </c>
      <c r="K7" s="1">
        <f>INDEX(hPower[Max Lv Min],MATCH('Hero Level Curves'!L7,hPower[id],0))</f>
        <v>10</v>
      </c>
      <c r="L7" s="1">
        <v>1</v>
      </c>
    </row>
    <row r="8" spans="1:13">
      <c r="A8" s="1" t="str">
        <f t="shared" si="0"/>
        <v>1MM10</v>
      </c>
      <c r="B8" s="1">
        <v>6</v>
      </c>
      <c r="C8" s="1">
        <f>INDEX('POLICY Xp'!C:C,MATCH(B8,'POLICY Xp'!A:A,0))</f>
        <v>245</v>
      </c>
      <c r="D8" s="1">
        <f>SUMIF($A$3:A8,A8,$C$3:C8)</f>
        <v>573</v>
      </c>
      <c r="J8" s="1" t="s">
        <v>431</v>
      </c>
      <c r="K8" s="1">
        <f>INDEX(hPower[Max Lv Min],MATCH('Hero Level Curves'!L8,hPower[id],0))</f>
        <v>10</v>
      </c>
      <c r="L8" s="1">
        <v>1</v>
      </c>
    </row>
    <row r="9" spans="1:13">
      <c r="A9" s="1" t="str">
        <f t="shared" si="0"/>
        <v>1MM10</v>
      </c>
      <c r="B9" s="1">
        <v>7</v>
      </c>
      <c r="C9" s="1">
        <f>INDEX('POLICY Xp'!C:C,MATCH(B9,'POLICY Xp'!A:A,0))</f>
        <v>331</v>
      </c>
      <c r="D9" s="1">
        <f>SUMIF($A$3:A9,A9,$C$3:C9)</f>
        <v>904</v>
      </c>
      <c r="J9" s="1" t="s">
        <v>431</v>
      </c>
      <c r="K9" s="1">
        <f>INDEX(hPower[Max Lv Min],MATCH('Hero Level Curves'!L9,hPower[id],0))</f>
        <v>10</v>
      </c>
      <c r="L9" s="1">
        <v>1</v>
      </c>
    </row>
    <row r="10" spans="1:13">
      <c r="A10" s="1" t="str">
        <f t="shared" si="0"/>
        <v>1MM10</v>
      </c>
      <c r="B10" s="1">
        <v>8</v>
      </c>
      <c r="C10" s="1">
        <f>INDEX('POLICY Xp'!C:C,MATCH(B10,'POLICY Xp'!A:A,0))</f>
        <v>425</v>
      </c>
      <c r="D10" s="1">
        <f>SUMIF($A$3:A10,A10,$C$3:C10)</f>
        <v>1329</v>
      </c>
      <c r="J10" s="1" t="s">
        <v>431</v>
      </c>
      <c r="K10" s="1">
        <f>INDEX(hPower[Max Lv Min],MATCH('Hero Level Curves'!L10,hPower[id],0))</f>
        <v>10</v>
      </c>
      <c r="L10" s="1">
        <v>1</v>
      </c>
    </row>
    <row r="11" spans="1:13">
      <c r="A11" s="1" t="str">
        <f t="shared" si="0"/>
        <v>1MM10</v>
      </c>
      <c r="B11" s="1">
        <v>9</v>
      </c>
      <c r="C11" s="1">
        <f>INDEX('POLICY Xp'!C:C,MATCH(B11,'POLICY Xp'!A:A,0))</f>
        <v>527</v>
      </c>
      <c r="D11" s="1">
        <f>SUMIF($A$3:A11,A11,$C$3:C11)</f>
        <v>1856</v>
      </c>
      <c r="J11" s="1" t="s">
        <v>431</v>
      </c>
      <c r="K11" s="1">
        <f>INDEX(hPower[Max Lv Min],MATCH('Hero Level Curves'!L11,hPower[id],0))</f>
        <v>10</v>
      </c>
      <c r="L11" s="1">
        <v>1</v>
      </c>
    </row>
    <row r="12" spans="1:13">
      <c r="A12" s="1" t="str">
        <f t="shared" si="0"/>
        <v>1MM10</v>
      </c>
      <c r="B12" s="1">
        <v>10</v>
      </c>
      <c r="C12" s="1">
        <f>INDEX('POLICY Xp'!C:C,MATCH(B12,'POLICY Xp'!A:A,0))</f>
        <v>636</v>
      </c>
      <c r="D12" s="1">
        <f>SUMIF($A$3:A12,A12,$C$3:C12)</f>
        <v>2492</v>
      </c>
      <c r="J12" s="1" t="s">
        <v>431</v>
      </c>
      <c r="K12" s="1">
        <f>INDEX(hPower[Max Lv Min],MATCH('Hero Level Curves'!L12,hPower[id],0))</f>
        <v>10</v>
      </c>
      <c r="L12" s="1">
        <v>1</v>
      </c>
    </row>
    <row r="13" spans="1:13">
      <c r="A13" s="1" t="str">
        <f t="shared" si="0"/>
        <v>1MM15</v>
      </c>
      <c r="B13" s="1">
        <v>1</v>
      </c>
      <c r="C13" s="1">
        <f>INDEX('POLICY Xp'!C:C,MATCH(B13,'POLICY Xp'!A:A,0))</f>
        <v>0</v>
      </c>
      <c r="D13" s="1">
        <f>SUMIF($A$3:A13,A13,$C$3:C13)</f>
        <v>0</v>
      </c>
      <c r="J13" s="1" t="s">
        <v>431</v>
      </c>
      <c r="K13" s="1">
        <f>INDEX(hPower[Max Lv Min],MATCH('Hero Level Curves'!L13,hPower[id],0))</f>
        <v>15</v>
      </c>
      <c r="L13" s="1">
        <v>2</v>
      </c>
    </row>
    <row r="14" spans="1:13">
      <c r="A14" s="1" t="str">
        <f t="shared" si="0"/>
        <v>1MM15</v>
      </c>
      <c r="B14" s="1">
        <v>2</v>
      </c>
      <c r="C14" s="1">
        <f>INDEX('POLICY Xp'!C:C,MATCH(B14,'POLICY Xp'!A:A,0))</f>
        <v>10</v>
      </c>
      <c r="D14" s="1">
        <f>SUMIF($A$3:A14,A14,$C$3:C14)</f>
        <v>10</v>
      </c>
      <c r="J14" s="1" t="s">
        <v>431</v>
      </c>
      <c r="K14" s="1">
        <f>INDEX(hPower[Max Lv Min],MATCH('Hero Level Curves'!L14,hPower[id],0))</f>
        <v>15</v>
      </c>
      <c r="L14" s="1">
        <v>2</v>
      </c>
    </row>
    <row r="15" spans="1:13">
      <c r="A15" s="1" t="str">
        <f t="shared" si="0"/>
        <v>1MM15</v>
      </c>
      <c r="B15" s="1">
        <v>3</v>
      </c>
      <c r="C15" s="1">
        <f>INDEX('POLICY Xp'!C:C,MATCH(B15,'POLICY Xp'!A:A,0))</f>
        <v>48</v>
      </c>
      <c r="D15" s="1">
        <f>SUMIF($A$3:A15,A15,$C$3:C15)</f>
        <v>58</v>
      </c>
      <c r="J15" s="1" t="s">
        <v>431</v>
      </c>
      <c r="K15" s="1">
        <f>INDEX(hPower[Max Lv Min],MATCH('Hero Level Curves'!L15,hPower[id],0))</f>
        <v>15</v>
      </c>
      <c r="L15" s="1">
        <v>2</v>
      </c>
    </row>
    <row r="16" spans="1:13">
      <c r="A16" s="1" t="str">
        <f t="shared" si="0"/>
        <v>1MM15</v>
      </c>
      <c r="B16" s="1">
        <v>4</v>
      </c>
      <c r="C16" s="1">
        <f>INDEX('POLICY Xp'!C:C,MATCH(B16,'POLICY Xp'!A:A,0))</f>
        <v>102</v>
      </c>
      <c r="D16" s="1">
        <f>SUMIF($A$3:A16,A16,$C$3:C16)</f>
        <v>160</v>
      </c>
      <c r="J16" s="1" t="s">
        <v>431</v>
      </c>
      <c r="K16" s="1">
        <f>INDEX(hPower[Max Lv Min],MATCH('Hero Level Curves'!L16,hPower[id],0))</f>
        <v>15</v>
      </c>
      <c r="L16" s="1">
        <v>2</v>
      </c>
    </row>
    <row r="17" spans="1:12">
      <c r="A17" s="1" t="str">
        <f t="shared" si="0"/>
        <v>1MM15</v>
      </c>
      <c r="B17" s="1">
        <v>5</v>
      </c>
      <c r="C17" s="1">
        <f>INDEX('POLICY Xp'!C:C,MATCH(B17,'POLICY Xp'!A:A,0))</f>
        <v>168</v>
      </c>
      <c r="D17" s="1">
        <f>SUMIF($A$3:A17,A17,$C$3:C17)</f>
        <v>328</v>
      </c>
      <c r="J17" s="1" t="s">
        <v>431</v>
      </c>
      <c r="K17" s="1">
        <f>INDEX(hPower[Max Lv Min],MATCH('Hero Level Curves'!L17,hPower[id],0))</f>
        <v>15</v>
      </c>
      <c r="L17" s="1">
        <v>2</v>
      </c>
    </row>
    <row r="18" spans="1:12">
      <c r="A18" s="1" t="str">
        <f t="shared" si="0"/>
        <v>1MM15</v>
      </c>
      <c r="B18" s="1">
        <v>6</v>
      </c>
      <c r="C18" s="1">
        <f>INDEX('POLICY Xp'!C:C,MATCH(B18,'POLICY Xp'!A:A,0))</f>
        <v>245</v>
      </c>
      <c r="D18" s="1">
        <f>SUMIF($A$3:A18,A18,$C$3:C18)</f>
        <v>573</v>
      </c>
      <c r="J18" s="1" t="s">
        <v>431</v>
      </c>
      <c r="K18" s="1">
        <f>INDEX(hPower[Max Lv Min],MATCH('Hero Level Curves'!L18,hPower[id],0))</f>
        <v>15</v>
      </c>
      <c r="L18" s="1">
        <v>2</v>
      </c>
    </row>
    <row r="19" spans="1:12">
      <c r="A19" s="1" t="str">
        <f t="shared" si="0"/>
        <v>1MM15</v>
      </c>
      <c r="B19" s="1">
        <v>7</v>
      </c>
      <c r="C19" s="1">
        <f>INDEX('POLICY Xp'!C:C,MATCH(B19,'POLICY Xp'!A:A,0))</f>
        <v>331</v>
      </c>
      <c r="D19" s="1">
        <f>SUMIF($A$3:A19,A19,$C$3:C19)</f>
        <v>904</v>
      </c>
      <c r="J19" s="1" t="s">
        <v>431</v>
      </c>
      <c r="K19" s="1">
        <f>INDEX(hPower[Max Lv Min],MATCH('Hero Level Curves'!L19,hPower[id],0))</f>
        <v>15</v>
      </c>
      <c r="L19" s="1">
        <v>2</v>
      </c>
    </row>
    <row r="20" spans="1:12">
      <c r="A20" s="1" t="str">
        <f t="shared" si="0"/>
        <v>1MM15</v>
      </c>
      <c r="B20" s="1">
        <v>8</v>
      </c>
      <c r="C20" s="1">
        <f>INDEX('POLICY Xp'!C:C,MATCH(B20,'POLICY Xp'!A:A,0))</f>
        <v>425</v>
      </c>
      <c r="D20" s="1">
        <f>SUMIF($A$3:A20,A20,$C$3:C20)</f>
        <v>1329</v>
      </c>
      <c r="J20" s="1" t="s">
        <v>431</v>
      </c>
      <c r="K20" s="1">
        <f>INDEX(hPower[Max Lv Min],MATCH('Hero Level Curves'!L20,hPower[id],0))</f>
        <v>15</v>
      </c>
      <c r="L20" s="1">
        <v>2</v>
      </c>
    </row>
    <row r="21" spans="1:12">
      <c r="A21" s="1" t="str">
        <f t="shared" si="0"/>
        <v>1MM15</v>
      </c>
      <c r="B21" s="1">
        <v>9</v>
      </c>
      <c r="C21" s="1">
        <f>INDEX('POLICY Xp'!C:C,MATCH(B21,'POLICY Xp'!A:A,0))</f>
        <v>527</v>
      </c>
      <c r="D21" s="1">
        <f>SUMIF($A$3:A21,A21,$C$3:C21)</f>
        <v>1856</v>
      </c>
      <c r="J21" s="1" t="s">
        <v>431</v>
      </c>
      <c r="K21" s="1">
        <f>INDEX(hPower[Max Lv Min],MATCH('Hero Level Curves'!L21,hPower[id],0))</f>
        <v>15</v>
      </c>
      <c r="L21" s="1">
        <v>2</v>
      </c>
    </row>
    <row r="22" spans="1:12">
      <c r="A22" s="1" t="str">
        <f t="shared" si="0"/>
        <v>1MM15</v>
      </c>
      <c r="B22" s="1">
        <v>10</v>
      </c>
      <c r="C22" s="1">
        <f>INDEX('POLICY Xp'!C:C,MATCH(B22,'POLICY Xp'!A:A,0))</f>
        <v>636</v>
      </c>
      <c r="D22" s="1">
        <f>SUMIF($A$3:A22,A22,$C$3:C22)</f>
        <v>2492</v>
      </c>
      <c r="J22" s="1" t="s">
        <v>431</v>
      </c>
      <c r="K22" s="1">
        <f>INDEX(hPower[Max Lv Min],MATCH('Hero Level Curves'!L22,hPower[id],0))</f>
        <v>15</v>
      </c>
      <c r="L22" s="1">
        <v>2</v>
      </c>
    </row>
    <row r="23" spans="1:12">
      <c r="A23" s="1" t="str">
        <f t="shared" si="0"/>
        <v>1MM15</v>
      </c>
      <c r="B23" s="1">
        <v>11</v>
      </c>
      <c r="C23" s="1">
        <f>INDEX('POLICY Xp'!C:C,MATCH(B23,'POLICY Xp'!A:A,0))</f>
        <v>751</v>
      </c>
      <c r="D23" s="1">
        <f>SUMIF($A$3:A23,A23,$C$3:C23)</f>
        <v>3243</v>
      </c>
      <c r="J23" s="1" t="s">
        <v>431</v>
      </c>
      <c r="K23" s="1">
        <f>INDEX(hPower[Max Lv Min],MATCH('Hero Level Curves'!L23,hPower[id],0))</f>
        <v>15</v>
      </c>
      <c r="L23" s="1">
        <v>2</v>
      </c>
    </row>
    <row r="24" spans="1:12">
      <c r="A24" s="1" t="str">
        <f t="shared" si="0"/>
        <v>1MM15</v>
      </c>
      <c r="B24" s="1">
        <v>12</v>
      </c>
      <c r="C24" s="1">
        <f>INDEX('POLICY Xp'!C:C,MATCH(B24,'POLICY Xp'!A:A,0))</f>
        <v>872</v>
      </c>
      <c r="D24" s="1">
        <f>SUMIF($A$3:A24,A24,$C$3:C24)</f>
        <v>4115</v>
      </c>
      <c r="J24" s="1" t="s">
        <v>431</v>
      </c>
      <c r="K24" s="1">
        <f>INDEX(hPower[Max Lv Min],MATCH('Hero Level Curves'!L24,hPower[id],0))</f>
        <v>15</v>
      </c>
      <c r="L24" s="1">
        <v>2</v>
      </c>
    </row>
    <row r="25" spans="1:12">
      <c r="A25" s="1" t="str">
        <f t="shared" si="0"/>
        <v>1MM15</v>
      </c>
      <c r="B25" s="1">
        <v>13</v>
      </c>
      <c r="C25" s="1">
        <f>INDEX('POLICY Xp'!C:C,MATCH(B25,'POLICY Xp'!A:A,0))</f>
        <v>1000</v>
      </c>
      <c r="D25" s="1">
        <f>SUMIF($A$3:A25,A25,$C$3:C25)</f>
        <v>5115</v>
      </c>
      <c r="J25" s="1" t="s">
        <v>431</v>
      </c>
      <c r="K25" s="1">
        <f>INDEX(hPower[Max Lv Min],MATCH('Hero Level Curves'!L25,hPower[id],0))</f>
        <v>15</v>
      </c>
      <c r="L25" s="1">
        <v>2</v>
      </c>
    </row>
    <row r="26" spans="1:12">
      <c r="A26" s="1" t="str">
        <f t="shared" si="0"/>
        <v>1MM15</v>
      </c>
      <c r="B26" s="1">
        <v>14</v>
      </c>
      <c r="C26" s="1">
        <f>INDEX('POLICY Xp'!C:C,MATCH(B26,'POLICY Xp'!A:A,0))</f>
        <v>1133</v>
      </c>
      <c r="D26" s="1">
        <f>SUMIF($A$3:A26,A26,$C$3:C26)</f>
        <v>6248</v>
      </c>
      <c r="J26" s="1" t="s">
        <v>431</v>
      </c>
      <c r="K26" s="1">
        <f>INDEX(hPower[Max Lv Min],MATCH('Hero Level Curves'!L26,hPower[id],0))</f>
        <v>15</v>
      </c>
      <c r="L26" s="1">
        <v>2</v>
      </c>
    </row>
    <row r="27" spans="1:12">
      <c r="A27" s="1" t="str">
        <f t="shared" si="0"/>
        <v>1MM15</v>
      </c>
      <c r="B27" s="1">
        <v>15</v>
      </c>
      <c r="C27" s="1">
        <f>INDEX('POLICY Xp'!C:C,MATCH(B27,'POLICY Xp'!A:A,0))</f>
        <v>1272</v>
      </c>
      <c r="D27" s="1">
        <f>SUMIF($A$3:A27,A27,$C$3:C27)</f>
        <v>7520</v>
      </c>
      <c r="J27" s="1" t="s">
        <v>431</v>
      </c>
      <c r="K27" s="1">
        <f>INDEX(hPower[Max Lv Min],MATCH('Hero Level Curves'!L27,hPower[id],0))</f>
        <v>15</v>
      </c>
      <c r="L27" s="1">
        <v>2</v>
      </c>
    </row>
    <row r="28" spans="1:12">
      <c r="A28" s="1" t="str">
        <f t="shared" si="0"/>
        <v>1MM25</v>
      </c>
      <c r="B28" s="1">
        <v>1</v>
      </c>
      <c r="C28" s="1">
        <f>INDEX('POLICY Xp'!C:C,MATCH(B28,'POLICY Xp'!A:A,0))</f>
        <v>0</v>
      </c>
      <c r="D28" s="1">
        <f>SUMIF($A$3:A28,A28,$C$3:C28)</f>
        <v>0</v>
      </c>
      <c r="J28" s="1" t="s">
        <v>431</v>
      </c>
      <c r="K28" s="1">
        <f>INDEX(hPower[Max Lv Min],MATCH('Hero Level Curves'!L28,hPower[id],0))</f>
        <v>25</v>
      </c>
      <c r="L28" s="1">
        <v>3</v>
      </c>
    </row>
    <row r="29" spans="1:12">
      <c r="A29" s="1" t="str">
        <f t="shared" si="0"/>
        <v>1MM25</v>
      </c>
      <c r="B29" s="1">
        <v>2</v>
      </c>
      <c r="C29" s="1">
        <f>INDEX('POLICY Xp'!C:C,MATCH(B29,'POLICY Xp'!A:A,0))</f>
        <v>10</v>
      </c>
      <c r="D29" s="1">
        <f>SUMIF($A$3:A29,A29,$C$3:C29)</f>
        <v>10</v>
      </c>
      <c r="J29" s="1" t="s">
        <v>431</v>
      </c>
      <c r="K29" s="1">
        <f>INDEX(hPower[Max Lv Min],MATCH('Hero Level Curves'!L29,hPower[id],0))</f>
        <v>25</v>
      </c>
      <c r="L29" s="1">
        <v>3</v>
      </c>
    </row>
    <row r="30" spans="1:12">
      <c r="A30" s="1" t="str">
        <f t="shared" si="0"/>
        <v>1MM25</v>
      </c>
      <c r="B30" s="1">
        <v>3</v>
      </c>
      <c r="C30" s="1">
        <f>INDEX('POLICY Xp'!C:C,MATCH(B30,'POLICY Xp'!A:A,0))</f>
        <v>48</v>
      </c>
      <c r="D30" s="1">
        <f>SUMIF($A$3:A30,A30,$C$3:C30)</f>
        <v>58</v>
      </c>
      <c r="J30" s="1" t="s">
        <v>431</v>
      </c>
      <c r="K30" s="1">
        <f>INDEX(hPower[Max Lv Min],MATCH('Hero Level Curves'!L30,hPower[id],0))</f>
        <v>25</v>
      </c>
      <c r="L30" s="1">
        <v>3</v>
      </c>
    </row>
    <row r="31" spans="1:12">
      <c r="A31" s="1" t="str">
        <f t="shared" si="0"/>
        <v>1MM25</v>
      </c>
      <c r="B31" s="1">
        <v>4</v>
      </c>
      <c r="C31" s="1">
        <f>INDEX('POLICY Xp'!C:C,MATCH(B31,'POLICY Xp'!A:A,0))</f>
        <v>102</v>
      </c>
      <c r="D31" s="1">
        <f>SUMIF($A$3:A31,A31,$C$3:C31)</f>
        <v>160</v>
      </c>
      <c r="J31" s="1" t="s">
        <v>431</v>
      </c>
      <c r="K31" s="1">
        <f>INDEX(hPower[Max Lv Min],MATCH('Hero Level Curves'!L31,hPower[id],0))</f>
        <v>25</v>
      </c>
      <c r="L31" s="1">
        <v>3</v>
      </c>
    </row>
    <row r="32" spans="1:12">
      <c r="A32" s="1" t="str">
        <f t="shared" si="0"/>
        <v>1MM25</v>
      </c>
      <c r="B32" s="1">
        <v>5</v>
      </c>
      <c r="C32" s="1">
        <f>INDEX('POLICY Xp'!C:C,MATCH(B32,'POLICY Xp'!A:A,0))</f>
        <v>168</v>
      </c>
      <c r="D32" s="1">
        <f>SUMIF($A$3:A32,A32,$C$3:C32)</f>
        <v>328</v>
      </c>
      <c r="J32" s="1" t="s">
        <v>431</v>
      </c>
      <c r="K32" s="1">
        <f>INDEX(hPower[Max Lv Min],MATCH('Hero Level Curves'!L32,hPower[id],0))</f>
        <v>25</v>
      </c>
      <c r="L32" s="1">
        <v>3</v>
      </c>
    </row>
    <row r="33" spans="1:12">
      <c r="A33" s="1" t="str">
        <f t="shared" si="0"/>
        <v>1MM25</v>
      </c>
      <c r="B33" s="1">
        <v>6</v>
      </c>
      <c r="C33" s="1">
        <f>INDEX('POLICY Xp'!C:C,MATCH(B33,'POLICY Xp'!A:A,0))</f>
        <v>245</v>
      </c>
      <c r="D33" s="1">
        <f>SUMIF($A$3:A33,A33,$C$3:C33)</f>
        <v>573</v>
      </c>
      <c r="J33" s="1" t="s">
        <v>431</v>
      </c>
      <c r="K33" s="1">
        <f>INDEX(hPower[Max Lv Min],MATCH('Hero Level Curves'!L33,hPower[id],0))</f>
        <v>25</v>
      </c>
      <c r="L33" s="1">
        <v>3</v>
      </c>
    </row>
    <row r="34" spans="1:12">
      <c r="A34" s="1" t="str">
        <f t="shared" si="0"/>
        <v>1MM25</v>
      </c>
      <c r="B34" s="1">
        <v>7</v>
      </c>
      <c r="C34" s="1">
        <f>INDEX('POLICY Xp'!C:C,MATCH(B34,'POLICY Xp'!A:A,0))</f>
        <v>331</v>
      </c>
      <c r="D34" s="1">
        <f>SUMIF($A$3:A34,A34,$C$3:C34)</f>
        <v>904</v>
      </c>
      <c r="J34" s="1" t="s">
        <v>431</v>
      </c>
      <c r="K34" s="1">
        <f>INDEX(hPower[Max Lv Min],MATCH('Hero Level Curves'!L34,hPower[id],0))</f>
        <v>25</v>
      </c>
      <c r="L34" s="1">
        <v>3</v>
      </c>
    </row>
    <row r="35" spans="1:12">
      <c r="A35" s="1" t="str">
        <f t="shared" si="0"/>
        <v>1MM25</v>
      </c>
      <c r="B35" s="1">
        <v>8</v>
      </c>
      <c r="C35" s="1">
        <f>INDEX('POLICY Xp'!C:C,MATCH(B35,'POLICY Xp'!A:A,0))</f>
        <v>425</v>
      </c>
      <c r="D35" s="1">
        <f>SUMIF($A$3:A35,A35,$C$3:C35)</f>
        <v>1329</v>
      </c>
      <c r="J35" s="1" t="s">
        <v>431</v>
      </c>
      <c r="K35" s="1">
        <f>INDEX(hPower[Max Lv Min],MATCH('Hero Level Curves'!L35,hPower[id],0))</f>
        <v>25</v>
      </c>
      <c r="L35" s="1">
        <v>3</v>
      </c>
    </row>
    <row r="36" spans="1:12">
      <c r="A36" s="1" t="str">
        <f t="shared" si="0"/>
        <v>1MM25</v>
      </c>
      <c r="B36" s="1">
        <v>9</v>
      </c>
      <c r="C36" s="1">
        <f>INDEX('POLICY Xp'!C:C,MATCH(B36,'POLICY Xp'!A:A,0))</f>
        <v>527</v>
      </c>
      <c r="D36" s="1">
        <f>SUMIF($A$3:A36,A36,$C$3:C36)</f>
        <v>1856</v>
      </c>
      <c r="J36" s="1" t="s">
        <v>431</v>
      </c>
      <c r="K36" s="1">
        <f>INDEX(hPower[Max Lv Min],MATCH('Hero Level Curves'!L36,hPower[id],0))</f>
        <v>25</v>
      </c>
      <c r="L36" s="1">
        <v>3</v>
      </c>
    </row>
    <row r="37" spans="1:12">
      <c r="A37" s="1" t="str">
        <f t="shared" si="0"/>
        <v>1MM25</v>
      </c>
      <c r="B37" s="1">
        <v>10</v>
      </c>
      <c r="C37" s="1">
        <f>INDEX('POLICY Xp'!C:C,MATCH(B37,'POLICY Xp'!A:A,0))</f>
        <v>636</v>
      </c>
      <c r="D37" s="1">
        <f>SUMIF($A$3:A37,A37,$C$3:C37)</f>
        <v>2492</v>
      </c>
      <c r="J37" s="1" t="s">
        <v>431</v>
      </c>
      <c r="K37" s="1">
        <f>INDEX(hPower[Max Lv Min],MATCH('Hero Level Curves'!L37,hPower[id],0))</f>
        <v>25</v>
      </c>
      <c r="L37" s="1">
        <v>3</v>
      </c>
    </row>
    <row r="38" spans="1:12">
      <c r="A38" s="1" t="str">
        <f t="shared" si="0"/>
        <v>1MM25</v>
      </c>
      <c r="B38" s="1">
        <v>11</v>
      </c>
      <c r="C38" s="1">
        <f>INDEX('POLICY Xp'!C:C,MATCH(B38,'POLICY Xp'!A:A,0))</f>
        <v>751</v>
      </c>
      <c r="D38" s="1">
        <f>SUMIF($A$3:A38,A38,$C$3:C38)</f>
        <v>3243</v>
      </c>
      <c r="J38" s="1" t="s">
        <v>431</v>
      </c>
      <c r="K38" s="1">
        <f>INDEX(hPower[Max Lv Min],MATCH('Hero Level Curves'!L38,hPower[id],0))</f>
        <v>25</v>
      </c>
      <c r="L38" s="1">
        <v>3</v>
      </c>
    </row>
    <row r="39" spans="1:12">
      <c r="A39" s="1" t="str">
        <f t="shared" si="0"/>
        <v>1MM25</v>
      </c>
      <c r="B39" s="1">
        <v>12</v>
      </c>
      <c r="C39" s="1">
        <f>INDEX('POLICY Xp'!C:C,MATCH(B39,'POLICY Xp'!A:A,0))</f>
        <v>872</v>
      </c>
      <c r="D39" s="1">
        <f>SUMIF($A$3:A39,A39,$C$3:C39)</f>
        <v>4115</v>
      </c>
      <c r="J39" s="1" t="s">
        <v>431</v>
      </c>
      <c r="K39" s="1">
        <f>INDEX(hPower[Max Lv Min],MATCH('Hero Level Curves'!L39,hPower[id],0))</f>
        <v>25</v>
      </c>
      <c r="L39" s="1">
        <v>3</v>
      </c>
    </row>
    <row r="40" spans="1:12">
      <c r="A40" s="1" t="str">
        <f t="shared" si="0"/>
        <v>1MM25</v>
      </c>
      <c r="B40" s="1">
        <v>13</v>
      </c>
      <c r="C40" s="1">
        <f>INDEX('POLICY Xp'!C:C,MATCH(B40,'POLICY Xp'!A:A,0))</f>
        <v>1000</v>
      </c>
      <c r="D40" s="1">
        <f>SUMIF($A$3:A40,A40,$C$3:C40)</f>
        <v>5115</v>
      </c>
      <c r="J40" s="1" t="s">
        <v>431</v>
      </c>
      <c r="K40" s="1">
        <f>INDEX(hPower[Max Lv Min],MATCH('Hero Level Curves'!L40,hPower[id],0))</f>
        <v>25</v>
      </c>
      <c r="L40" s="1">
        <v>3</v>
      </c>
    </row>
    <row r="41" spans="1:12">
      <c r="A41" s="1" t="str">
        <f t="shared" si="0"/>
        <v>1MM25</v>
      </c>
      <c r="B41" s="1">
        <v>14</v>
      </c>
      <c r="C41" s="1">
        <f>INDEX('POLICY Xp'!C:C,MATCH(B41,'POLICY Xp'!A:A,0))</f>
        <v>1133</v>
      </c>
      <c r="D41" s="1">
        <f>SUMIF($A$3:A41,A41,$C$3:C41)</f>
        <v>6248</v>
      </c>
      <c r="J41" s="1" t="s">
        <v>431</v>
      </c>
      <c r="K41" s="1">
        <f>INDEX(hPower[Max Lv Min],MATCH('Hero Level Curves'!L41,hPower[id],0))</f>
        <v>25</v>
      </c>
      <c r="L41" s="1">
        <v>3</v>
      </c>
    </row>
    <row r="42" spans="1:12">
      <c r="A42" s="1" t="str">
        <f t="shared" si="0"/>
        <v>1MM25</v>
      </c>
      <c r="B42" s="1">
        <v>15</v>
      </c>
      <c r="C42" s="1">
        <f>INDEX('POLICY Xp'!C:C,MATCH(B42,'POLICY Xp'!A:A,0))</f>
        <v>1272</v>
      </c>
      <c r="D42" s="1">
        <f>SUMIF($A$3:A42,A42,$C$3:C42)</f>
        <v>7520</v>
      </c>
      <c r="J42" s="1" t="s">
        <v>431</v>
      </c>
      <c r="K42" s="1">
        <f>INDEX(hPower[Max Lv Min],MATCH('Hero Level Curves'!L42,hPower[id],0))</f>
        <v>25</v>
      </c>
      <c r="L42" s="1">
        <v>3</v>
      </c>
    </row>
    <row r="43" spans="1:12">
      <c r="A43" s="1" t="str">
        <f t="shared" si="0"/>
        <v>1MM25</v>
      </c>
      <c r="B43" s="1">
        <v>16</v>
      </c>
      <c r="C43" s="1">
        <f>INDEX('POLICY Xp'!C:C,MATCH(B43,'POLICY Xp'!A:A,0))</f>
        <v>1416</v>
      </c>
      <c r="D43" s="1">
        <f>SUMIF($A$3:A43,A43,$C$3:C43)</f>
        <v>8936</v>
      </c>
      <c r="J43" s="1" t="s">
        <v>431</v>
      </c>
      <c r="K43" s="1">
        <f>INDEX(hPower[Max Lv Min],MATCH('Hero Level Curves'!L43,hPower[id],0))</f>
        <v>25</v>
      </c>
      <c r="L43" s="1">
        <v>3</v>
      </c>
    </row>
    <row r="44" spans="1:12">
      <c r="A44" s="1" t="str">
        <f t="shared" si="0"/>
        <v>1MM25</v>
      </c>
      <c r="B44" s="1">
        <v>17</v>
      </c>
      <c r="C44" s="1">
        <f>INDEX('POLICY Xp'!C:C,MATCH(B44,'POLICY Xp'!A:A,0))</f>
        <v>1565</v>
      </c>
      <c r="D44" s="1">
        <f>SUMIF($A$3:A44,A44,$C$3:C44)</f>
        <v>10501</v>
      </c>
      <c r="J44" s="1" t="s">
        <v>431</v>
      </c>
      <c r="K44" s="1">
        <f>INDEX(hPower[Max Lv Min],MATCH('Hero Level Curves'!L44,hPower[id],0))</f>
        <v>25</v>
      </c>
      <c r="L44" s="1">
        <v>3</v>
      </c>
    </row>
    <row r="45" spans="1:12">
      <c r="A45" s="1" t="str">
        <f t="shared" si="0"/>
        <v>1MM25</v>
      </c>
      <c r="B45" s="1">
        <v>18</v>
      </c>
      <c r="C45" s="1">
        <f>INDEX('POLICY Xp'!C:C,MATCH(B45,'POLICY Xp'!A:A,0))</f>
        <v>1718</v>
      </c>
      <c r="D45" s="1">
        <f>SUMIF($A$3:A45,A45,$C$3:C45)</f>
        <v>12219</v>
      </c>
      <c r="J45" s="1" t="s">
        <v>431</v>
      </c>
      <c r="K45" s="1">
        <f>INDEX(hPower[Max Lv Min],MATCH('Hero Level Curves'!L45,hPower[id],0))</f>
        <v>25</v>
      </c>
      <c r="L45" s="1">
        <v>3</v>
      </c>
    </row>
    <row r="46" spans="1:12">
      <c r="A46" s="1" t="str">
        <f t="shared" si="0"/>
        <v>1MM25</v>
      </c>
      <c r="B46" s="1">
        <v>19</v>
      </c>
      <c r="C46" s="1">
        <f>INDEX('POLICY Xp'!C:C,MATCH(B46,'POLICY Xp'!A:A,0))</f>
        <v>1877</v>
      </c>
      <c r="D46" s="1">
        <f>SUMIF($A$3:A46,A46,$C$3:C46)</f>
        <v>14096</v>
      </c>
      <c r="J46" s="1" t="s">
        <v>431</v>
      </c>
      <c r="K46" s="1">
        <f>INDEX(hPower[Max Lv Min],MATCH('Hero Level Curves'!L46,hPower[id],0))</f>
        <v>25</v>
      </c>
      <c r="L46" s="1">
        <v>3</v>
      </c>
    </row>
    <row r="47" spans="1:12">
      <c r="A47" s="1" t="str">
        <f t="shared" si="0"/>
        <v>1MM25</v>
      </c>
      <c r="B47" s="1">
        <v>20</v>
      </c>
      <c r="C47" s="1">
        <f>INDEX('POLICY Xp'!C:C,MATCH(B47,'POLICY Xp'!A:A,0))</f>
        <v>2040</v>
      </c>
      <c r="D47" s="1">
        <f>SUMIF($A$3:A47,A47,$C$3:C47)</f>
        <v>16136</v>
      </c>
      <c r="J47" s="1" t="s">
        <v>431</v>
      </c>
      <c r="K47" s="1">
        <f>INDEX(hPower[Max Lv Min],MATCH('Hero Level Curves'!L47,hPower[id],0))</f>
        <v>25</v>
      </c>
      <c r="L47" s="1">
        <v>3</v>
      </c>
    </row>
    <row r="48" spans="1:12">
      <c r="A48" s="1" t="str">
        <f t="shared" si="0"/>
        <v>1MM25</v>
      </c>
      <c r="B48" s="1">
        <v>21</v>
      </c>
      <c r="C48" s="1">
        <f>INDEX('POLICY Xp'!C:C,MATCH(B48,'POLICY Xp'!A:A,0))</f>
        <v>2208</v>
      </c>
      <c r="D48" s="1">
        <f>SUMIF($A$3:A48,A48,$C$3:C48)</f>
        <v>18344</v>
      </c>
      <c r="J48" s="1" t="s">
        <v>431</v>
      </c>
      <c r="K48" s="1">
        <f>INDEX(hPower[Max Lv Min],MATCH('Hero Level Curves'!L48,hPower[id],0))</f>
        <v>25</v>
      </c>
      <c r="L48" s="1">
        <v>3</v>
      </c>
    </row>
    <row r="49" spans="1:12">
      <c r="A49" s="1" t="str">
        <f t="shared" si="0"/>
        <v>1MM25</v>
      </c>
      <c r="B49" s="1">
        <v>22</v>
      </c>
      <c r="C49" s="1">
        <f>INDEX('POLICY Xp'!C:C,MATCH(B49,'POLICY Xp'!A:A,0))</f>
        <v>2379</v>
      </c>
      <c r="D49" s="1">
        <f>SUMIF($A$3:A49,A49,$C$3:C49)</f>
        <v>20723</v>
      </c>
      <c r="J49" s="1" t="s">
        <v>431</v>
      </c>
      <c r="K49" s="1">
        <f>INDEX(hPower[Max Lv Min],MATCH('Hero Level Curves'!L49,hPower[id],0))</f>
        <v>25</v>
      </c>
      <c r="L49" s="1">
        <v>3</v>
      </c>
    </row>
    <row r="50" spans="1:12">
      <c r="A50" s="1" t="str">
        <f t="shared" si="0"/>
        <v>1MM25</v>
      </c>
      <c r="B50" s="1">
        <v>23</v>
      </c>
      <c r="C50" s="1">
        <f>INDEX('POLICY Xp'!C:C,MATCH(B50,'POLICY Xp'!A:A,0))</f>
        <v>2556</v>
      </c>
      <c r="D50" s="1">
        <f>SUMIF($A$3:A50,A50,$C$3:C50)</f>
        <v>23279</v>
      </c>
      <c r="J50" s="1" t="s">
        <v>431</v>
      </c>
      <c r="K50" s="1">
        <f>INDEX(hPower[Max Lv Min],MATCH('Hero Level Curves'!L50,hPower[id],0))</f>
        <v>25</v>
      </c>
      <c r="L50" s="1">
        <v>3</v>
      </c>
    </row>
    <row r="51" spans="1:12">
      <c r="A51" s="1" t="str">
        <f t="shared" si="0"/>
        <v>1MM25</v>
      </c>
      <c r="B51" s="1">
        <v>24</v>
      </c>
      <c r="C51" s="1">
        <f>INDEX('POLICY Xp'!C:C,MATCH(B51,'POLICY Xp'!A:A,0))</f>
        <v>2736</v>
      </c>
      <c r="D51" s="1">
        <f>SUMIF($A$3:A51,A51,$C$3:C51)</f>
        <v>26015</v>
      </c>
      <c r="J51" s="1" t="s">
        <v>431</v>
      </c>
      <c r="K51" s="1">
        <f>INDEX(hPower[Max Lv Min],MATCH('Hero Level Curves'!L51,hPower[id],0))</f>
        <v>25</v>
      </c>
      <c r="L51" s="1">
        <v>3</v>
      </c>
    </row>
    <row r="52" spans="1:12">
      <c r="A52" s="1" t="str">
        <f t="shared" si="0"/>
        <v>1MM25</v>
      </c>
      <c r="B52" s="1">
        <v>25</v>
      </c>
      <c r="C52" s="1">
        <f>INDEX('POLICY Xp'!C:C,MATCH(B52,'POLICY Xp'!A:A,0))</f>
        <v>2921</v>
      </c>
      <c r="D52" s="1">
        <f>SUMIF($A$3:A52,A52,$C$3:C52)</f>
        <v>28936</v>
      </c>
      <c r="J52" s="1" t="s">
        <v>431</v>
      </c>
      <c r="K52" s="1">
        <f>INDEX(hPower[Max Lv Min],MATCH('Hero Level Curves'!L52,hPower[id],0))</f>
        <v>25</v>
      </c>
      <c r="L52" s="1">
        <v>3</v>
      </c>
    </row>
    <row r="53" spans="1:12">
      <c r="A53" s="1" t="str">
        <f t="shared" si="0"/>
        <v>1MM35</v>
      </c>
      <c r="B53" s="1">
        <v>1</v>
      </c>
      <c r="C53" s="1">
        <f>INDEX('POLICY Xp'!C:C,MATCH(B53,'POLICY Xp'!A:A,0))</f>
        <v>0</v>
      </c>
      <c r="D53" s="1">
        <f>SUMIF($A$3:A53,A53,$C$3:C53)</f>
        <v>0</v>
      </c>
      <c r="J53" s="1" t="s">
        <v>431</v>
      </c>
      <c r="K53" s="1">
        <f>INDEX(hPower[Max Lv Min],MATCH('Hero Level Curves'!L53,hPower[id],0))</f>
        <v>35</v>
      </c>
      <c r="L53" s="1">
        <v>4</v>
      </c>
    </row>
    <row r="54" spans="1:12">
      <c r="A54" s="1" t="str">
        <f t="shared" si="0"/>
        <v>1MM35</v>
      </c>
      <c r="B54" s="1">
        <v>2</v>
      </c>
      <c r="C54" s="1">
        <f>INDEX('POLICY Xp'!C:C,MATCH(B54,'POLICY Xp'!A:A,0))</f>
        <v>10</v>
      </c>
      <c r="D54" s="1">
        <f>SUMIF($A$3:A54,A54,$C$3:C54)</f>
        <v>10</v>
      </c>
      <c r="J54" s="1" t="s">
        <v>431</v>
      </c>
      <c r="K54" s="1">
        <f>INDEX(hPower[Max Lv Min],MATCH('Hero Level Curves'!L54,hPower[id],0))</f>
        <v>35</v>
      </c>
      <c r="L54" s="1">
        <v>4</v>
      </c>
    </row>
    <row r="55" spans="1:12">
      <c r="A55" s="1" t="str">
        <f t="shared" si="0"/>
        <v>1MM35</v>
      </c>
      <c r="B55" s="1">
        <v>3</v>
      </c>
      <c r="C55" s="1">
        <f>INDEX('POLICY Xp'!C:C,MATCH(B55,'POLICY Xp'!A:A,0))</f>
        <v>48</v>
      </c>
      <c r="D55" s="1">
        <f>SUMIF($A$3:A55,A55,$C$3:C55)</f>
        <v>58</v>
      </c>
      <c r="J55" s="1" t="s">
        <v>431</v>
      </c>
      <c r="K55" s="1">
        <f>INDEX(hPower[Max Lv Min],MATCH('Hero Level Curves'!L55,hPower[id],0))</f>
        <v>35</v>
      </c>
      <c r="L55" s="1">
        <v>4</v>
      </c>
    </row>
    <row r="56" spans="1:12">
      <c r="A56" s="1" t="str">
        <f t="shared" si="0"/>
        <v>1MM35</v>
      </c>
      <c r="B56" s="1">
        <v>4</v>
      </c>
      <c r="C56" s="1">
        <f>INDEX('POLICY Xp'!C:C,MATCH(B56,'POLICY Xp'!A:A,0))</f>
        <v>102</v>
      </c>
      <c r="D56" s="1">
        <f>SUMIF($A$3:A56,A56,$C$3:C56)</f>
        <v>160</v>
      </c>
      <c r="J56" s="1" t="s">
        <v>431</v>
      </c>
      <c r="K56" s="1">
        <f>INDEX(hPower[Max Lv Min],MATCH('Hero Level Curves'!L56,hPower[id],0))</f>
        <v>35</v>
      </c>
      <c r="L56" s="1">
        <v>4</v>
      </c>
    </row>
    <row r="57" spans="1:12">
      <c r="A57" s="1" t="str">
        <f t="shared" si="0"/>
        <v>1MM35</v>
      </c>
      <c r="B57" s="1">
        <v>5</v>
      </c>
      <c r="C57" s="1">
        <f>INDEX('POLICY Xp'!C:C,MATCH(B57,'POLICY Xp'!A:A,0))</f>
        <v>168</v>
      </c>
      <c r="D57" s="1">
        <f>SUMIF($A$3:A57,A57,$C$3:C57)</f>
        <v>328</v>
      </c>
      <c r="J57" s="1" t="s">
        <v>431</v>
      </c>
      <c r="K57" s="1">
        <f>INDEX(hPower[Max Lv Min],MATCH('Hero Level Curves'!L57,hPower[id],0))</f>
        <v>35</v>
      </c>
      <c r="L57" s="1">
        <v>4</v>
      </c>
    </row>
    <row r="58" spans="1:12">
      <c r="A58" s="1" t="str">
        <f t="shared" si="0"/>
        <v>1MM35</v>
      </c>
      <c r="B58" s="1">
        <v>6</v>
      </c>
      <c r="C58" s="1">
        <f>INDEX('POLICY Xp'!C:C,MATCH(B58,'POLICY Xp'!A:A,0))</f>
        <v>245</v>
      </c>
      <c r="D58" s="1">
        <f>SUMIF($A$3:A58,A58,$C$3:C58)</f>
        <v>573</v>
      </c>
      <c r="J58" s="1" t="s">
        <v>431</v>
      </c>
      <c r="K58" s="1">
        <f>INDEX(hPower[Max Lv Min],MATCH('Hero Level Curves'!L58,hPower[id],0))</f>
        <v>35</v>
      </c>
      <c r="L58" s="1">
        <v>4</v>
      </c>
    </row>
    <row r="59" spans="1:12">
      <c r="A59" s="1" t="str">
        <f t="shared" si="0"/>
        <v>1MM35</v>
      </c>
      <c r="B59" s="1">
        <v>7</v>
      </c>
      <c r="C59" s="1">
        <f>INDEX('POLICY Xp'!C:C,MATCH(B59,'POLICY Xp'!A:A,0))</f>
        <v>331</v>
      </c>
      <c r="D59" s="1">
        <f>SUMIF($A$3:A59,A59,$C$3:C59)</f>
        <v>904</v>
      </c>
      <c r="J59" s="1" t="s">
        <v>431</v>
      </c>
      <c r="K59" s="1">
        <f>INDEX(hPower[Max Lv Min],MATCH('Hero Level Curves'!L59,hPower[id],0))</f>
        <v>35</v>
      </c>
      <c r="L59" s="1">
        <v>4</v>
      </c>
    </row>
    <row r="60" spans="1:12">
      <c r="A60" s="1" t="str">
        <f t="shared" si="0"/>
        <v>1MM35</v>
      </c>
      <c r="B60" s="1">
        <v>8</v>
      </c>
      <c r="C60" s="1">
        <f>INDEX('POLICY Xp'!C:C,MATCH(B60,'POLICY Xp'!A:A,0))</f>
        <v>425</v>
      </c>
      <c r="D60" s="1">
        <f>SUMIF($A$3:A60,A60,$C$3:C60)</f>
        <v>1329</v>
      </c>
      <c r="J60" s="1" t="s">
        <v>431</v>
      </c>
      <c r="K60" s="1">
        <f>INDEX(hPower[Max Lv Min],MATCH('Hero Level Curves'!L60,hPower[id],0))</f>
        <v>35</v>
      </c>
      <c r="L60" s="1">
        <v>4</v>
      </c>
    </row>
    <row r="61" spans="1:12">
      <c r="A61" s="1" t="str">
        <f t="shared" si="0"/>
        <v>1MM35</v>
      </c>
      <c r="B61" s="1">
        <v>9</v>
      </c>
      <c r="C61" s="1">
        <f>INDEX('POLICY Xp'!C:C,MATCH(B61,'POLICY Xp'!A:A,0))</f>
        <v>527</v>
      </c>
      <c r="D61" s="1">
        <f>SUMIF($A$3:A61,A61,$C$3:C61)</f>
        <v>1856</v>
      </c>
      <c r="J61" s="1" t="s">
        <v>431</v>
      </c>
      <c r="K61" s="1">
        <f>INDEX(hPower[Max Lv Min],MATCH('Hero Level Curves'!L61,hPower[id],0))</f>
        <v>35</v>
      </c>
      <c r="L61" s="1">
        <v>4</v>
      </c>
    </row>
    <row r="62" spans="1:12">
      <c r="A62" s="1" t="str">
        <f t="shared" si="0"/>
        <v>1MM35</v>
      </c>
      <c r="B62" s="1">
        <v>10</v>
      </c>
      <c r="C62" s="1">
        <f>INDEX('POLICY Xp'!C:C,MATCH(B62,'POLICY Xp'!A:A,0))</f>
        <v>636</v>
      </c>
      <c r="D62" s="1">
        <f>SUMIF($A$3:A62,A62,$C$3:C62)</f>
        <v>2492</v>
      </c>
      <c r="J62" s="1" t="s">
        <v>431</v>
      </c>
      <c r="K62" s="1">
        <f>INDEX(hPower[Max Lv Min],MATCH('Hero Level Curves'!L62,hPower[id],0))</f>
        <v>35</v>
      </c>
      <c r="L62" s="1">
        <v>4</v>
      </c>
    </row>
    <row r="63" spans="1:12">
      <c r="A63" s="1" t="str">
        <f t="shared" si="0"/>
        <v>1MM35</v>
      </c>
      <c r="B63" s="1">
        <v>11</v>
      </c>
      <c r="C63" s="1">
        <f>INDEX('POLICY Xp'!C:C,MATCH(B63,'POLICY Xp'!A:A,0))</f>
        <v>751</v>
      </c>
      <c r="D63" s="1">
        <f>SUMIF($A$3:A63,A63,$C$3:C63)</f>
        <v>3243</v>
      </c>
      <c r="J63" s="1" t="s">
        <v>431</v>
      </c>
      <c r="K63" s="1">
        <f>INDEX(hPower[Max Lv Min],MATCH('Hero Level Curves'!L63,hPower[id],0))</f>
        <v>35</v>
      </c>
      <c r="L63" s="1">
        <v>4</v>
      </c>
    </row>
    <row r="64" spans="1:12">
      <c r="A64" s="1" t="str">
        <f t="shared" si="0"/>
        <v>1MM35</v>
      </c>
      <c r="B64" s="1">
        <v>12</v>
      </c>
      <c r="C64" s="1">
        <f>INDEX('POLICY Xp'!C:C,MATCH(B64,'POLICY Xp'!A:A,0))</f>
        <v>872</v>
      </c>
      <c r="D64" s="1">
        <f>SUMIF($A$3:A64,A64,$C$3:C64)</f>
        <v>4115</v>
      </c>
      <c r="J64" s="1" t="s">
        <v>431</v>
      </c>
      <c r="K64" s="1">
        <f>INDEX(hPower[Max Lv Min],MATCH('Hero Level Curves'!L64,hPower[id],0))</f>
        <v>35</v>
      </c>
      <c r="L64" s="1">
        <v>4</v>
      </c>
    </row>
    <row r="65" spans="1:12">
      <c r="A65" s="1" t="str">
        <f t="shared" si="0"/>
        <v>1MM35</v>
      </c>
      <c r="B65" s="1">
        <v>13</v>
      </c>
      <c r="C65" s="1">
        <f>INDEX('POLICY Xp'!C:C,MATCH(B65,'POLICY Xp'!A:A,0))</f>
        <v>1000</v>
      </c>
      <c r="D65" s="1">
        <f>SUMIF($A$3:A65,A65,$C$3:C65)</f>
        <v>5115</v>
      </c>
      <c r="J65" s="1" t="s">
        <v>431</v>
      </c>
      <c r="K65" s="1">
        <f>INDEX(hPower[Max Lv Min],MATCH('Hero Level Curves'!L65,hPower[id],0))</f>
        <v>35</v>
      </c>
      <c r="L65" s="1">
        <v>4</v>
      </c>
    </row>
    <row r="66" spans="1:12">
      <c r="A66" s="1" t="str">
        <f t="shared" si="0"/>
        <v>1MM35</v>
      </c>
      <c r="B66" s="1">
        <v>14</v>
      </c>
      <c r="C66" s="1">
        <f>INDEX('POLICY Xp'!C:C,MATCH(B66,'POLICY Xp'!A:A,0))</f>
        <v>1133</v>
      </c>
      <c r="D66" s="1">
        <f>SUMIF($A$3:A66,A66,$C$3:C66)</f>
        <v>6248</v>
      </c>
      <c r="J66" s="1" t="s">
        <v>431</v>
      </c>
      <c r="K66" s="1">
        <f>INDEX(hPower[Max Lv Min],MATCH('Hero Level Curves'!L66,hPower[id],0))</f>
        <v>35</v>
      </c>
      <c r="L66" s="1">
        <v>4</v>
      </c>
    </row>
    <row r="67" spans="1:12">
      <c r="A67" s="1" t="str">
        <f t="shared" si="0"/>
        <v>1MM35</v>
      </c>
      <c r="B67" s="1">
        <v>15</v>
      </c>
      <c r="C67" s="1">
        <f>INDEX('POLICY Xp'!C:C,MATCH(B67,'POLICY Xp'!A:A,0))</f>
        <v>1272</v>
      </c>
      <c r="D67" s="1">
        <f>SUMIF($A$3:A67,A67,$C$3:C67)</f>
        <v>7520</v>
      </c>
      <c r="J67" s="1" t="s">
        <v>431</v>
      </c>
      <c r="K67" s="1">
        <f>INDEX(hPower[Max Lv Min],MATCH('Hero Level Curves'!L67,hPower[id],0))</f>
        <v>35</v>
      </c>
      <c r="L67" s="1">
        <v>4</v>
      </c>
    </row>
    <row r="68" spans="1:12">
      <c r="A68" s="1" t="str">
        <f t="shared" ref="A68:A131" si="1">J68&amp;K68</f>
        <v>1MM35</v>
      </c>
      <c r="B68" s="1">
        <v>16</v>
      </c>
      <c r="C68" s="1">
        <f>INDEX('POLICY Xp'!C:C,MATCH(B68,'POLICY Xp'!A:A,0))</f>
        <v>1416</v>
      </c>
      <c r="D68" s="1">
        <f>SUMIF($A$3:A68,A68,$C$3:C68)</f>
        <v>8936</v>
      </c>
      <c r="J68" s="1" t="s">
        <v>431</v>
      </c>
      <c r="K68" s="1">
        <f>INDEX(hPower[Max Lv Min],MATCH('Hero Level Curves'!L68,hPower[id],0))</f>
        <v>35</v>
      </c>
      <c r="L68" s="1">
        <v>4</v>
      </c>
    </row>
    <row r="69" spans="1:12">
      <c r="A69" s="1" t="str">
        <f t="shared" si="1"/>
        <v>1MM35</v>
      </c>
      <c r="B69" s="1">
        <v>17</v>
      </c>
      <c r="C69" s="1">
        <f>INDEX('POLICY Xp'!C:C,MATCH(B69,'POLICY Xp'!A:A,0))</f>
        <v>1565</v>
      </c>
      <c r="D69" s="1">
        <f>SUMIF($A$3:A69,A69,$C$3:C69)</f>
        <v>10501</v>
      </c>
      <c r="J69" s="1" t="s">
        <v>431</v>
      </c>
      <c r="K69" s="1">
        <f>INDEX(hPower[Max Lv Min],MATCH('Hero Level Curves'!L69,hPower[id],0))</f>
        <v>35</v>
      </c>
      <c r="L69" s="1">
        <v>4</v>
      </c>
    </row>
    <row r="70" spans="1:12">
      <c r="A70" s="1" t="str">
        <f t="shared" si="1"/>
        <v>1MM35</v>
      </c>
      <c r="B70" s="1">
        <v>18</v>
      </c>
      <c r="C70" s="1">
        <f>INDEX('POLICY Xp'!C:C,MATCH(B70,'POLICY Xp'!A:A,0))</f>
        <v>1718</v>
      </c>
      <c r="D70" s="1">
        <f>SUMIF($A$3:A70,A70,$C$3:C70)</f>
        <v>12219</v>
      </c>
      <c r="J70" s="1" t="s">
        <v>431</v>
      </c>
      <c r="K70" s="1">
        <f>INDEX(hPower[Max Lv Min],MATCH('Hero Level Curves'!L70,hPower[id],0))</f>
        <v>35</v>
      </c>
      <c r="L70" s="1">
        <v>4</v>
      </c>
    </row>
    <row r="71" spans="1:12">
      <c r="A71" s="1" t="str">
        <f t="shared" si="1"/>
        <v>1MM35</v>
      </c>
      <c r="B71" s="1">
        <v>19</v>
      </c>
      <c r="C71" s="1">
        <f>INDEX('POLICY Xp'!C:C,MATCH(B71,'POLICY Xp'!A:A,0))</f>
        <v>1877</v>
      </c>
      <c r="D71" s="1">
        <f>SUMIF($A$3:A71,A71,$C$3:C71)</f>
        <v>14096</v>
      </c>
      <c r="J71" s="1" t="s">
        <v>431</v>
      </c>
      <c r="K71" s="1">
        <f>INDEX(hPower[Max Lv Min],MATCH('Hero Level Curves'!L71,hPower[id],0))</f>
        <v>35</v>
      </c>
      <c r="L71" s="1">
        <v>4</v>
      </c>
    </row>
    <row r="72" spans="1:12">
      <c r="A72" s="1" t="str">
        <f t="shared" si="1"/>
        <v>1MM35</v>
      </c>
      <c r="B72" s="1">
        <v>20</v>
      </c>
      <c r="C72" s="1">
        <f>INDEX('POLICY Xp'!C:C,MATCH(B72,'POLICY Xp'!A:A,0))</f>
        <v>2040</v>
      </c>
      <c r="D72" s="1">
        <f>SUMIF($A$3:A72,A72,$C$3:C72)</f>
        <v>16136</v>
      </c>
      <c r="J72" s="1" t="s">
        <v>431</v>
      </c>
      <c r="K72" s="1">
        <f>INDEX(hPower[Max Lv Min],MATCH('Hero Level Curves'!L72,hPower[id],0))</f>
        <v>35</v>
      </c>
      <c r="L72" s="1">
        <v>4</v>
      </c>
    </row>
    <row r="73" spans="1:12">
      <c r="A73" s="1" t="str">
        <f t="shared" si="1"/>
        <v>1MM35</v>
      </c>
      <c r="B73" s="1">
        <v>21</v>
      </c>
      <c r="C73" s="1">
        <f>INDEX('POLICY Xp'!C:C,MATCH(B73,'POLICY Xp'!A:A,0))</f>
        <v>2208</v>
      </c>
      <c r="D73" s="1">
        <f>SUMIF($A$3:A73,A73,$C$3:C73)</f>
        <v>18344</v>
      </c>
      <c r="J73" s="1" t="s">
        <v>431</v>
      </c>
      <c r="K73" s="1">
        <f>INDEX(hPower[Max Lv Min],MATCH('Hero Level Curves'!L73,hPower[id],0))</f>
        <v>35</v>
      </c>
      <c r="L73" s="1">
        <v>4</v>
      </c>
    </row>
    <row r="74" spans="1:12">
      <c r="A74" s="1" t="str">
        <f t="shared" si="1"/>
        <v>1MM35</v>
      </c>
      <c r="B74" s="1">
        <v>22</v>
      </c>
      <c r="C74" s="1">
        <f>INDEX('POLICY Xp'!C:C,MATCH(B74,'POLICY Xp'!A:A,0))</f>
        <v>2379</v>
      </c>
      <c r="D74" s="1">
        <f>SUMIF($A$3:A74,A74,$C$3:C74)</f>
        <v>20723</v>
      </c>
      <c r="J74" s="1" t="s">
        <v>431</v>
      </c>
      <c r="K74" s="1">
        <f>INDEX(hPower[Max Lv Min],MATCH('Hero Level Curves'!L74,hPower[id],0))</f>
        <v>35</v>
      </c>
      <c r="L74" s="1">
        <v>4</v>
      </c>
    </row>
    <row r="75" spans="1:12">
      <c r="A75" s="1" t="str">
        <f t="shared" si="1"/>
        <v>1MM35</v>
      </c>
      <c r="B75" s="1">
        <v>23</v>
      </c>
      <c r="C75" s="1">
        <f>INDEX('POLICY Xp'!C:C,MATCH(B75,'POLICY Xp'!A:A,0))</f>
        <v>2556</v>
      </c>
      <c r="D75" s="1">
        <f>SUMIF($A$3:A75,A75,$C$3:C75)</f>
        <v>23279</v>
      </c>
      <c r="J75" s="1" t="s">
        <v>431</v>
      </c>
      <c r="K75" s="1">
        <f>INDEX(hPower[Max Lv Min],MATCH('Hero Level Curves'!L75,hPower[id],0))</f>
        <v>35</v>
      </c>
      <c r="L75" s="1">
        <v>4</v>
      </c>
    </row>
    <row r="76" spans="1:12">
      <c r="A76" s="1" t="str">
        <f t="shared" si="1"/>
        <v>1MM35</v>
      </c>
      <c r="B76" s="1">
        <v>24</v>
      </c>
      <c r="C76" s="1">
        <f>INDEX('POLICY Xp'!C:C,MATCH(B76,'POLICY Xp'!A:A,0))</f>
        <v>2736</v>
      </c>
      <c r="D76" s="1">
        <f>SUMIF($A$3:A76,A76,$C$3:C76)</f>
        <v>26015</v>
      </c>
      <c r="J76" s="1" t="s">
        <v>431</v>
      </c>
      <c r="K76" s="1">
        <f>INDEX(hPower[Max Lv Min],MATCH('Hero Level Curves'!L76,hPower[id],0))</f>
        <v>35</v>
      </c>
      <c r="L76" s="1">
        <v>4</v>
      </c>
    </row>
    <row r="77" spans="1:12">
      <c r="A77" s="1" t="str">
        <f t="shared" si="1"/>
        <v>1MM35</v>
      </c>
      <c r="B77" s="1">
        <v>25</v>
      </c>
      <c r="C77" s="1">
        <f>INDEX('POLICY Xp'!C:C,MATCH(B77,'POLICY Xp'!A:A,0))</f>
        <v>2921</v>
      </c>
      <c r="D77" s="1">
        <f>SUMIF($A$3:A77,A77,$C$3:C77)</f>
        <v>28936</v>
      </c>
      <c r="J77" s="1" t="s">
        <v>431</v>
      </c>
      <c r="K77" s="1">
        <f>INDEX(hPower[Max Lv Min],MATCH('Hero Level Curves'!L77,hPower[id],0))</f>
        <v>35</v>
      </c>
      <c r="L77" s="1">
        <v>4</v>
      </c>
    </row>
    <row r="78" spans="1:12">
      <c r="A78" s="1" t="str">
        <f t="shared" si="1"/>
        <v>1MM35</v>
      </c>
      <c r="B78" s="1">
        <v>26</v>
      </c>
      <c r="C78" s="1">
        <f>INDEX('POLICY Xp'!C:C,MATCH(B78,'POLICY Xp'!A:A,0))</f>
        <v>3109</v>
      </c>
      <c r="D78" s="1">
        <f>SUMIF($A$3:A78,A78,$C$3:C78)</f>
        <v>32045</v>
      </c>
      <c r="J78" s="1" t="s">
        <v>431</v>
      </c>
      <c r="K78" s="1">
        <f>INDEX(hPower[Max Lv Min],MATCH('Hero Level Curves'!L78,hPower[id],0))</f>
        <v>35</v>
      </c>
      <c r="L78" s="1">
        <v>4</v>
      </c>
    </row>
    <row r="79" spans="1:12">
      <c r="A79" s="1" t="str">
        <f t="shared" si="1"/>
        <v>1MM35</v>
      </c>
      <c r="B79" s="1">
        <v>27</v>
      </c>
      <c r="C79" s="1">
        <f>INDEX('POLICY Xp'!C:C,MATCH(B79,'POLICY Xp'!A:A,0))</f>
        <v>3301</v>
      </c>
      <c r="D79" s="1">
        <f>SUMIF($A$3:A79,A79,$C$3:C79)</f>
        <v>35346</v>
      </c>
      <c r="J79" s="1" t="s">
        <v>431</v>
      </c>
      <c r="K79" s="1">
        <f>INDEX(hPower[Max Lv Min],MATCH('Hero Level Curves'!L79,hPower[id],0))</f>
        <v>35</v>
      </c>
      <c r="L79" s="1">
        <v>4</v>
      </c>
    </row>
    <row r="80" spans="1:12">
      <c r="A80" s="1" t="str">
        <f t="shared" si="1"/>
        <v>1MM35</v>
      </c>
      <c r="B80" s="1">
        <v>28</v>
      </c>
      <c r="C80" s="1">
        <f>INDEX('POLICY Xp'!C:C,MATCH(B80,'POLICY Xp'!A:A,0))</f>
        <v>3498</v>
      </c>
      <c r="D80" s="1">
        <f>SUMIF($A$3:A80,A80,$C$3:C80)</f>
        <v>38844</v>
      </c>
      <c r="J80" s="1" t="s">
        <v>431</v>
      </c>
      <c r="K80" s="1">
        <f>INDEX(hPower[Max Lv Min],MATCH('Hero Level Curves'!L80,hPower[id],0))</f>
        <v>35</v>
      </c>
      <c r="L80" s="1">
        <v>4</v>
      </c>
    </row>
    <row r="81" spans="1:12">
      <c r="A81" s="1" t="str">
        <f t="shared" si="1"/>
        <v>1MM35</v>
      </c>
      <c r="B81" s="1">
        <v>29</v>
      </c>
      <c r="C81" s="1">
        <f>INDEX('POLICY Xp'!C:C,MATCH(B81,'POLICY Xp'!A:A,0))</f>
        <v>3697</v>
      </c>
      <c r="D81" s="1">
        <f>SUMIF($A$3:A81,A81,$C$3:C81)</f>
        <v>42541</v>
      </c>
      <c r="J81" s="1" t="s">
        <v>431</v>
      </c>
      <c r="K81" s="1">
        <f>INDEX(hPower[Max Lv Min],MATCH('Hero Level Curves'!L81,hPower[id],0))</f>
        <v>35</v>
      </c>
      <c r="L81" s="1">
        <v>4</v>
      </c>
    </row>
    <row r="82" spans="1:12">
      <c r="A82" s="1" t="str">
        <f t="shared" si="1"/>
        <v>1MM35</v>
      </c>
      <c r="B82" s="1">
        <v>30</v>
      </c>
      <c r="C82" s="1">
        <f>INDEX('POLICY Xp'!C:C,MATCH(B82,'POLICY Xp'!A:A,0))</f>
        <v>3901</v>
      </c>
      <c r="D82" s="1">
        <f>SUMIF($A$3:A82,A82,$C$3:C82)</f>
        <v>46442</v>
      </c>
      <c r="J82" s="1" t="s">
        <v>431</v>
      </c>
      <c r="K82" s="1">
        <f>INDEX(hPower[Max Lv Min],MATCH('Hero Level Curves'!L82,hPower[id],0))</f>
        <v>35</v>
      </c>
      <c r="L82" s="1">
        <v>4</v>
      </c>
    </row>
    <row r="83" spans="1:12">
      <c r="A83" s="1" t="str">
        <f t="shared" si="1"/>
        <v>1MM35</v>
      </c>
      <c r="B83" s="1">
        <v>31</v>
      </c>
      <c r="C83" s="1">
        <f>INDEX('POLICY Xp'!C:C,MATCH(B83,'POLICY Xp'!A:A,0))</f>
        <v>4107</v>
      </c>
      <c r="D83" s="1">
        <f>SUMIF($A$3:A83,A83,$C$3:C83)</f>
        <v>50549</v>
      </c>
      <c r="J83" s="1" t="s">
        <v>431</v>
      </c>
      <c r="K83" s="1">
        <f>INDEX(hPower[Max Lv Min],MATCH('Hero Level Curves'!L83,hPower[id],0))</f>
        <v>35</v>
      </c>
      <c r="L83" s="1">
        <v>4</v>
      </c>
    </row>
    <row r="84" spans="1:12">
      <c r="A84" s="1" t="str">
        <f t="shared" si="1"/>
        <v>1MM35</v>
      </c>
      <c r="B84" s="1">
        <v>32</v>
      </c>
      <c r="C84" s="1">
        <f>INDEX('POLICY Xp'!C:C,MATCH(B84,'POLICY Xp'!A:A,0))</f>
        <v>4319</v>
      </c>
      <c r="D84" s="1">
        <f>SUMIF($A$3:A84,A84,$C$3:C84)</f>
        <v>54868</v>
      </c>
      <c r="J84" s="1" t="s">
        <v>431</v>
      </c>
      <c r="K84" s="1">
        <f>INDEX(hPower[Max Lv Min],MATCH('Hero Level Curves'!L84,hPower[id],0))</f>
        <v>35</v>
      </c>
      <c r="L84" s="1">
        <v>4</v>
      </c>
    </row>
    <row r="85" spans="1:12">
      <c r="A85" s="1" t="str">
        <f t="shared" si="1"/>
        <v>1MM35</v>
      </c>
      <c r="B85" s="1">
        <v>33</v>
      </c>
      <c r="C85" s="1">
        <f>INDEX('POLICY Xp'!C:C,MATCH(B85,'POLICY Xp'!A:A,0))</f>
        <v>4532</v>
      </c>
      <c r="D85" s="1">
        <f>SUMIF($A$3:A85,A85,$C$3:C85)</f>
        <v>59400</v>
      </c>
      <c r="J85" s="1" t="s">
        <v>431</v>
      </c>
      <c r="K85" s="1">
        <f>INDEX(hPower[Max Lv Min],MATCH('Hero Level Curves'!L85,hPower[id],0))</f>
        <v>35</v>
      </c>
      <c r="L85" s="1">
        <v>4</v>
      </c>
    </row>
    <row r="86" spans="1:12">
      <c r="A86" s="1" t="str">
        <f t="shared" si="1"/>
        <v>1MM35</v>
      </c>
      <c r="B86" s="1">
        <v>34</v>
      </c>
      <c r="C86" s="1">
        <f>INDEX('POLICY Xp'!C:C,MATCH(B86,'POLICY Xp'!A:A,0))</f>
        <v>4750</v>
      </c>
      <c r="D86" s="1">
        <f>SUMIF($A$3:A86,A86,$C$3:C86)</f>
        <v>64150</v>
      </c>
      <c r="J86" s="1" t="s">
        <v>431</v>
      </c>
      <c r="K86" s="1">
        <f>INDEX(hPower[Max Lv Min],MATCH('Hero Level Curves'!L86,hPower[id],0))</f>
        <v>35</v>
      </c>
      <c r="L86" s="1">
        <v>4</v>
      </c>
    </row>
    <row r="87" spans="1:12">
      <c r="A87" s="1" t="str">
        <f t="shared" si="1"/>
        <v>1MM35</v>
      </c>
      <c r="B87" s="1">
        <v>35</v>
      </c>
      <c r="C87" s="1">
        <f>INDEX('POLICY Xp'!C:C,MATCH(B87,'POLICY Xp'!A:A,0))</f>
        <v>4971</v>
      </c>
      <c r="D87" s="1">
        <f>SUMIF($A$3:A87,A87,$C$3:C87)</f>
        <v>69121</v>
      </c>
      <c r="J87" s="1" t="s">
        <v>431</v>
      </c>
      <c r="K87" s="1">
        <f>INDEX(hPower[Max Lv Min],MATCH('Hero Level Curves'!L87,hPower[id],0))</f>
        <v>35</v>
      </c>
      <c r="L87" s="1">
        <v>4</v>
      </c>
    </row>
    <row r="88" spans="1:12">
      <c r="A88" s="1" t="str">
        <f t="shared" si="1"/>
        <v>1MM50</v>
      </c>
      <c r="B88" s="1">
        <v>1</v>
      </c>
      <c r="C88" s="1">
        <f>INDEX('POLICY Xp'!C:C,MATCH(B88,'POLICY Xp'!A:A,0))</f>
        <v>0</v>
      </c>
      <c r="D88" s="1">
        <f>SUMIF($A$3:A88,A88,$C$3:C88)</f>
        <v>0</v>
      </c>
      <c r="J88" s="1" t="s">
        <v>431</v>
      </c>
      <c r="K88" s="1">
        <f>INDEX(hPower[Max Lv Min],MATCH('Hero Level Curves'!L88,hPower[id],0))</f>
        <v>50</v>
      </c>
      <c r="L88" s="1">
        <v>5</v>
      </c>
    </row>
    <row r="89" spans="1:12">
      <c r="A89" s="1" t="str">
        <f t="shared" si="1"/>
        <v>1MM50</v>
      </c>
      <c r="B89" s="1">
        <v>2</v>
      </c>
      <c r="C89" s="1">
        <f>INDEX('POLICY Xp'!C:C,MATCH(B89,'POLICY Xp'!A:A,0))</f>
        <v>10</v>
      </c>
      <c r="D89" s="1">
        <f>SUMIF($A$3:A89,A89,$C$3:C89)</f>
        <v>10</v>
      </c>
      <c r="J89" s="1" t="s">
        <v>431</v>
      </c>
      <c r="K89" s="1">
        <f>INDEX(hPower[Max Lv Min],MATCH('Hero Level Curves'!L89,hPower[id],0))</f>
        <v>50</v>
      </c>
      <c r="L89" s="1">
        <v>5</v>
      </c>
    </row>
    <row r="90" spans="1:12">
      <c r="A90" s="1" t="str">
        <f t="shared" si="1"/>
        <v>1MM50</v>
      </c>
      <c r="B90" s="1">
        <v>3</v>
      </c>
      <c r="C90" s="1">
        <f>INDEX('POLICY Xp'!C:C,MATCH(B90,'POLICY Xp'!A:A,0))</f>
        <v>48</v>
      </c>
      <c r="D90" s="1">
        <f>SUMIF($A$3:A90,A90,$C$3:C90)</f>
        <v>58</v>
      </c>
      <c r="J90" s="1" t="s">
        <v>431</v>
      </c>
      <c r="K90" s="1">
        <f>INDEX(hPower[Max Lv Min],MATCH('Hero Level Curves'!L90,hPower[id],0))</f>
        <v>50</v>
      </c>
      <c r="L90" s="1">
        <v>5</v>
      </c>
    </row>
    <row r="91" spans="1:12">
      <c r="A91" s="1" t="str">
        <f t="shared" si="1"/>
        <v>1MM50</v>
      </c>
      <c r="B91" s="1">
        <v>4</v>
      </c>
      <c r="C91" s="1">
        <f>INDEX('POLICY Xp'!C:C,MATCH(B91,'POLICY Xp'!A:A,0))</f>
        <v>102</v>
      </c>
      <c r="D91" s="1">
        <f>SUMIF($A$3:A91,A91,$C$3:C91)</f>
        <v>160</v>
      </c>
      <c r="J91" s="1" t="s">
        <v>431</v>
      </c>
      <c r="K91" s="1">
        <f>INDEX(hPower[Max Lv Min],MATCH('Hero Level Curves'!L91,hPower[id],0))</f>
        <v>50</v>
      </c>
      <c r="L91" s="1">
        <v>5</v>
      </c>
    </row>
    <row r="92" spans="1:12">
      <c r="A92" s="1" t="str">
        <f t="shared" si="1"/>
        <v>1MM50</v>
      </c>
      <c r="B92" s="1">
        <v>5</v>
      </c>
      <c r="C92" s="1">
        <f>INDEX('POLICY Xp'!C:C,MATCH(B92,'POLICY Xp'!A:A,0))</f>
        <v>168</v>
      </c>
      <c r="D92" s="1">
        <f>SUMIF($A$3:A92,A92,$C$3:C92)</f>
        <v>328</v>
      </c>
      <c r="J92" s="1" t="s">
        <v>431</v>
      </c>
      <c r="K92" s="1">
        <f>INDEX(hPower[Max Lv Min],MATCH('Hero Level Curves'!L92,hPower[id],0))</f>
        <v>50</v>
      </c>
      <c r="L92" s="1">
        <v>5</v>
      </c>
    </row>
    <row r="93" spans="1:12">
      <c r="A93" s="1" t="str">
        <f t="shared" si="1"/>
        <v>1MM50</v>
      </c>
      <c r="B93" s="1">
        <v>6</v>
      </c>
      <c r="C93" s="1">
        <f>INDEX('POLICY Xp'!C:C,MATCH(B93,'POLICY Xp'!A:A,0))</f>
        <v>245</v>
      </c>
      <c r="D93" s="1">
        <f>SUMIF($A$3:A93,A93,$C$3:C93)</f>
        <v>573</v>
      </c>
      <c r="J93" s="1" t="s">
        <v>431</v>
      </c>
      <c r="K93" s="1">
        <f>INDEX(hPower[Max Lv Min],MATCH('Hero Level Curves'!L93,hPower[id],0))</f>
        <v>50</v>
      </c>
      <c r="L93" s="1">
        <v>5</v>
      </c>
    </row>
    <row r="94" spans="1:12">
      <c r="A94" s="1" t="str">
        <f t="shared" si="1"/>
        <v>1MM50</v>
      </c>
      <c r="B94" s="1">
        <v>7</v>
      </c>
      <c r="C94" s="1">
        <f>INDEX('POLICY Xp'!C:C,MATCH(B94,'POLICY Xp'!A:A,0))</f>
        <v>331</v>
      </c>
      <c r="D94" s="1">
        <f>SUMIF($A$3:A94,A94,$C$3:C94)</f>
        <v>904</v>
      </c>
      <c r="J94" s="1" t="s">
        <v>431</v>
      </c>
      <c r="K94" s="1">
        <f>INDEX(hPower[Max Lv Min],MATCH('Hero Level Curves'!L94,hPower[id],0))</f>
        <v>50</v>
      </c>
      <c r="L94" s="1">
        <v>5</v>
      </c>
    </row>
    <row r="95" spans="1:12">
      <c r="A95" s="1" t="str">
        <f t="shared" si="1"/>
        <v>1MM50</v>
      </c>
      <c r="B95" s="1">
        <v>8</v>
      </c>
      <c r="C95" s="1">
        <f>INDEX('POLICY Xp'!C:C,MATCH(B95,'POLICY Xp'!A:A,0))</f>
        <v>425</v>
      </c>
      <c r="D95" s="1">
        <f>SUMIF($A$3:A95,A95,$C$3:C95)</f>
        <v>1329</v>
      </c>
      <c r="J95" s="1" t="s">
        <v>431</v>
      </c>
      <c r="K95" s="1">
        <f>INDEX(hPower[Max Lv Min],MATCH('Hero Level Curves'!L95,hPower[id],0))</f>
        <v>50</v>
      </c>
      <c r="L95" s="1">
        <v>5</v>
      </c>
    </row>
    <row r="96" spans="1:12">
      <c r="A96" s="1" t="str">
        <f t="shared" si="1"/>
        <v>1MM50</v>
      </c>
      <c r="B96" s="1">
        <v>9</v>
      </c>
      <c r="C96" s="1">
        <f>INDEX('POLICY Xp'!C:C,MATCH(B96,'POLICY Xp'!A:A,0))</f>
        <v>527</v>
      </c>
      <c r="D96" s="1">
        <f>SUMIF($A$3:A96,A96,$C$3:C96)</f>
        <v>1856</v>
      </c>
      <c r="J96" s="1" t="s">
        <v>431</v>
      </c>
      <c r="K96" s="1">
        <f>INDEX(hPower[Max Lv Min],MATCH('Hero Level Curves'!L96,hPower[id],0))</f>
        <v>50</v>
      </c>
      <c r="L96" s="1">
        <v>5</v>
      </c>
    </row>
    <row r="97" spans="1:12">
      <c r="A97" s="1" t="str">
        <f t="shared" si="1"/>
        <v>1MM50</v>
      </c>
      <c r="B97" s="1">
        <v>10</v>
      </c>
      <c r="C97" s="1">
        <f>INDEX('POLICY Xp'!C:C,MATCH(B97,'POLICY Xp'!A:A,0))</f>
        <v>636</v>
      </c>
      <c r="D97" s="1">
        <f>SUMIF($A$3:A97,A97,$C$3:C97)</f>
        <v>2492</v>
      </c>
      <c r="J97" s="1" t="s">
        <v>431</v>
      </c>
      <c r="K97" s="1">
        <f>INDEX(hPower[Max Lv Min],MATCH('Hero Level Curves'!L97,hPower[id],0))</f>
        <v>50</v>
      </c>
      <c r="L97" s="1">
        <v>5</v>
      </c>
    </row>
    <row r="98" spans="1:12">
      <c r="A98" s="1" t="str">
        <f t="shared" si="1"/>
        <v>1MM50</v>
      </c>
      <c r="B98" s="1">
        <v>11</v>
      </c>
      <c r="C98" s="1">
        <f>INDEX('POLICY Xp'!C:C,MATCH(B98,'POLICY Xp'!A:A,0))</f>
        <v>751</v>
      </c>
      <c r="D98" s="1">
        <f>SUMIF($A$3:A98,A98,$C$3:C98)</f>
        <v>3243</v>
      </c>
      <c r="J98" s="1" t="s">
        <v>431</v>
      </c>
      <c r="K98" s="1">
        <f>INDEX(hPower[Max Lv Min],MATCH('Hero Level Curves'!L98,hPower[id],0))</f>
        <v>50</v>
      </c>
      <c r="L98" s="1">
        <v>5</v>
      </c>
    </row>
    <row r="99" spans="1:12">
      <c r="A99" s="1" t="str">
        <f t="shared" si="1"/>
        <v>1MM50</v>
      </c>
      <c r="B99" s="1">
        <v>12</v>
      </c>
      <c r="C99" s="1">
        <f>INDEX('POLICY Xp'!C:C,MATCH(B99,'POLICY Xp'!A:A,0))</f>
        <v>872</v>
      </c>
      <c r="D99" s="1">
        <f>SUMIF($A$3:A99,A99,$C$3:C99)</f>
        <v>4115</v>
      </c>
      <c r="J99" s="1" t="s">
        <v>431</v>
      </c>
      <c r="K99" s="1">
        <f>INDEX(hPower[Max Lv Min],MATCH('Hero Level Curves'!L99,hPower[id],0))</f>
        <v>50</v>
      </c>
      <c r="L99" s="1">
        <v>5</v>
      </c>
    </row>
    <row r="100" spans="1:12">
      <c r="A100" s="1" t="str">
        <f t="shared" si="1"/>
        <v>1MM50</v>
      </c>
      <c r="B100" s="1">
        <v>13</v>
      </c>
      <c r="C100" s="1">
        <f>INDEX('POLICY Xp'!C:C,MATCH(B100,'POLICY Xp'!A:A,0))</f>
        <v>1000</v>
      </c>
      <c r="D100" s="1">
        <f>SUMIF($A$3:A100,A100,$C$3:C100)</f>
        <v>5115</v>
      </c>
      <c r="J100" s="1" t="s">
        <v>431</v>
      </c>
      <c r="K100" s="1">
        <f>INDEX(hPower[Max Lv Min],MATCH('Hero Level Curves'!L100,hPower[id],0))</f>
        <v>50</v>
      </c>
      <c r="L100" s="1">
        <v>5</v>
      </c>
    </row>
    <row r="101" spans="1:12">
      <c r="A101" s="1" t="str">
        <f t="shared" si="1"/>
        <v>1MM50</v>
      </c>
      <c r="B101" s="1">
        <v>14</v>
      </c>
      <c r="C101" s="1">
        <f>INDEX('POLICY Xp'!C:C,MATCH(B101,'POLICY Xp'!A:A,0))</f>
        <v>1133</v>
      </c>
      <c r="D101" s="1">
        <f>SUMIF($A$3:A101,A101,$C$3:C101)</f>
        <v>6248</v>
      </c>
      <c r="J101" s="1" t="s">
        <v>431</v>
      </c>
      <c r="K101" s="1">
        <f>INDEX(hPower[Max Lv Min],MATCH('Hero Level Curves'!L101,hPower[id],0))</f>
        <v>50</v>
      </c>
      <c r="L101" s="1">
        <v>5</v>
      </c>
    </row>
    <row r="102" spans="1:12">
      <c r="A102" s="1" t="str">
        <f t="shared" si="1"/>
        <v>1MM50</v>
      </c>
      <c r="B102" s="1">
        <v>15</v>
      </c>
      <c r="C102" s="1">
        <f>INDEX('POLICY Xp'!C:C,MATCH(B102,'POLICY Xp'!A:A,0))</f>
        <v>1272</v>
      </c>
      <c r="D102" s="1">
        <f>SUMIF($A$3:A102,A102,$C$3:C102)</f>
        <v>7520</v>
      </c>
      <c r="J102" s="1" t="s">
        <v>431</v>
      </c>
      <c r="K102" s="1">
        <f>INDEX(hPower[Max Lv Min],MATCH('Hero Level Curves'!L102,hPower[id],0))</f>
        <v>50</v>
      </c>
      <c r="L102" s="1">
        <v>5</v>
      </c>
    </row>
    <row r="103" spans="1:12">
      <c r="A103" s="1" t="str">
        <f t="shared" si="1"/>
        <v>1MM50</v>
      </c>
      <c r="B103" s="1">
        <v>16</v>
      </c>
      <c r="C103" s="1">
        <f>INDEX('POLICY Xp'!C:C,MATCH(B103,'POLICY Xp'!A:A,0))</f>
        <v>1416</v>
      </c>
      <c r="D103" s="1">
        <f>SUMIF($A$3:A103,A103,$C$3:C103)</f>
        <v>8936</v>
      </c>
      <c r="J103" s="1" t="s">
        <v>431</v>
      </c>
      <c r="K103" s="1">
        <f>INDEX(hPower[Max Lv Min],MATCH('Hero Level Curves'!L103,hPower[id],0))</f>
        <v>50</v>
      </c>
      <c r="L103" s="1">
        <v>5</v>
      </c>
    </row>
    <row r="104" spans="1:12">
      <c r="A104" s="1" t="str">
        <f t="shared" si="1"/>
        <v>1MM50</v>
      </c>
      <c r="B104" s="1">
        <v>17</v>
      </c>
      <c r="C104" s="1">
        <f>INDEX('POLICY Xp'!C:C,MATCH(B104,'POLICY Xp'!A:A,0))</f>
        <v>1565</v>
      </c>
      <c r="D104" s="1">
        <f>SUMIF($A$3:A104,A104,$C$3:C104)</f>
        <v>10501</v>
      </c>
      <c r="J104" s="1" t="s">
        <v>431</v>
      </c>
      <c r="K104" s="1">
        <f>INDEX(hPower[Max Lv Min],MATCH('Hero Level Curves'!L104,hPower[id],0))</f>
        <v>50</v>
      </c>
      <c r="L104" s="1">
        <v>5</v>
      </c>
    </row>
    <row r="105" spans="1:12">
      <c r="A105" s="1" t="str">
        <f t="shared" si="1"/>
        <v>1MM50</v>
      </c>
      <c r="B105" s="1">
        <v>18</v>
      </c>
      <c r="C105" s="1">
        <f>INDEX('POLICY Xp'!C:C,MATCH(B105,'POLICY Xp'!A:A,0))</f>
        <v>1718</v>
      </c>
      <c r="D105" s="1">
        <f>SUMIF($A$3:A105,A105,$C$3:C105)</f>
        <v>12219</v>
      </c>
      <c r="J105" s="1" t="s">
        <v>431</v>
      </c>
      <c r="K105" s="1">
        <f>INDEX(hPower[Max Lv Min],MATCH('Hero Level Curves'!L105,hPower[id],0))</f>
        <v>50</v>
      </c>
      <c r="L105" s="1">
        <v>5</v>
      </c>
    </row>
    <row r="106" spans="1:12">
      <c r="A106" s="1" t="str">
        <f t="shared" si="1"/>
        <v>1MM50</v>
      </c>
      <c r="B106" s="1">
        <v>19</v>
      </c>
      <c r="C106" s="1">
        <f>INDEX('POLICY Xp'!C:C,MATCH(B106,'POLICY Xp'!A:A,0))</f>
        <v>1877</v>
      </c>
      <c r="D106" s="1">
        <f>SUMIF($A$3:A106,A106,$C$3:C106)</f>
        <v>14096</v>
      </c>
      <c r="J106" s="1" t="s">
        <v>431</v>
      </c>
      <c r="K106" s="1">
        <f>INDEX(hPower[Max Lv Min],MATCH('Hero Level Curves'!L106,hPower[id],0))</f>
        <v>50</v>
      </c>
      <c r="L106" s="1">
        <v>5</v>
      </c>
    </row>
    <row r="107" spans="1:12">
      <c r="A107" s="1" t="str">
        <f t="shared" si="1"/>
        <v>1MM50</v>
      </c>
      <c r="B107" s="1">
        <v>20</v>
      </c>
      <c r="C107" s="1">
        <f>INDEX('POLICY Xp'!C:C,MATCH(B107,'POLICY Xp'!A:A,0))</f>
        <v>2040</v>
      </c>
      <c r="D107" s="1">
        <f>SUMIF($A$3:A107,A107,$C$3:C107)</f>
        <v>16136</v>
      </c>
      <c r="J107" s="1" t="s">
        <v>431</v>
      </c>
      <c r="K107" s="1">
        <f>INDEX(hPower[Max Lv Min],MATCH('Hero Level Curves'!L107,hPower[id],0))</f>
        <v>50</v>
      </c>
      <c r="L107" s="1">
        <v>5</v>
      </c>
    </row>
    <row r="108" spans="1:12">
      <c r="A108" s="1" t="str">
        <f t="shared" si="1"/>
        <v>1MM50</v>
      </c>
      <c r="B108" s="1">
        <v>21</v>
      </c>
      <c r="C108" s="1">
        <f>INDEX('POLICY Xp'!C:C,MATCH(B108,'POLICY Xp'!A:A,0))</f>
        <v>2208</v>
      </c>
      <c r="D108" s="1">
        <f>SUMIF($A$3:A108,A108,$C$3:C108)</f>
        <v>18344</v>
      </c>
      <c r="J108" s="1" t="s">
        <v>431</v>
      </c>
      <c r="K108" s="1">
        <f>INDEX(hPower[Max Lv Min],MATCH('Hero Level Curves'!L108,hPower[id],0))</f>
        <v>50</v>
      </c>
      <c r="L108" s="1">
        <v>5</v>
      </c>
    </row>
    <row r="109" spans="1:12">
      <c r="A109" s="1" t="str">
        <f t="shared" si="1"/>
        <v>1MM50</v>
      </c>
      <c r="B109" s="1">
        <v>22</v>
      </c>
      <c r="C109" s="1">
        <f>INDEX('POLICY Xp'!C:C,MATCH(B109,'POLICY Xp'!A:A,0))</f>
        <v>2379</v>
      </c>
      <c r="D109" s="1">
        <f>SUMIF($A$3:A109,A109,$C$3:C109)</f>
        <v>20723</v>
      </c>
      <c r="J109" s="1" t="s">
        <v>431</v>
      </c>
      <c r="K109" s="1">
        <f>INDEX(hPower[Max Lv Min],MATCH('Hero Level Curves'!L109,hPower[id],0))</f>
        <v>50</v>
      </c>
      <c r="L109" s="1">
        <v>5</v>
      </c>
    </row>
    <row r="110" spans="1:12">
      <c r="A110" s="1" t="str">
        <f t="shared" si="1"/>
        <v>1MM50</v>
      </c>
      <c r="B110" s="1">
        <v>23</v>
      </c>
      <c r="C110" s="1">
        <f>INDEX('POLICY Xp'!C:C,MATCH(B110,'POLICY Xp'!A:A,0))</f>
        <v>2556</v>
      </c>
      <c r="D110" s="1">
        <f>SUMIF($A$3:A110,A110,$C$3:C110)</f>
        <v>23279</v>
      </c>
      <c r="J110" s="1" t="s">
        <v>431</v>
      </c>
      <c r="K110" s="1">
        <f>INDEX(hPower[Max Lv Min],MATCH('Hero Level Curves'!L110,hPower[id],0))</f>
        <v>50</v>
      </c>
      <c r="L110" s="1">
        <v>5</v>
      </c>
    </row>
    <row r="111" spans="1:12">
      <c r="A111" s="1" t="str">
        <f t="shared" si="1"/>
        <v>1MM50</v>
      </c>
      <c r="B111" s="1">
        <v>24</v>
      </c>
      <c r="C111" s="1">
        <f>INDEX('POLICY Xp'!C:C,MATCH(B111,'POLICY Xp'!A:A,0))</f>
        <v>2736</v>
      </c>
      <c r="D111" s="1">
        <f>SUMIF($A$3:A111,A111,$C$3:C111)</f>
        <v>26015</v>
      </c>
      <c r="J111" s="1" t="s">
        <v>431</v>
      </c>
      <c r="K111" s="1">
        <f>INDEX(hPower[Max Lv Min],MATCH('Hero Level Curves'!L111,hPower[id],0))</f>
        <v>50</v>
      </c>
      <c r="L111" s="1">
        <v>5</v>
      </c>
    </row>
    <row r="112" spans="1:12">
      <c r="A112" s="1" t="str">
        <f t="shared" si="1"/>
        <v>1MM50</v>
      </c>
      <c r="B112" s="1">
        <v>25</v>
      </c>
      <c r="C112" s="1">
        <f>INDEX('POLICY Xp'!C:C,MATCH(B112,'POLICY Xp'!A:A,0))</f>
        <v>2921</v>
      </c>
      <c r="D112" s="1">
        <f>SUMIF($A$3:A112,A112,$C$3:C112)</f>
        <v>28936</v>
      </c>
      <c r="J112" s="1" t="s">
        <v>431</v>
      </c>
      <c r="K112" s="1">
        <f>INDEX(hPower[Max Lv Min],MATCH('Hero Level Curves'!L112,hPower[id],0))</f>
        <v>50</v>
      </c>
      <c r="L112" s="1">
        <v>5</v>
      </c>
    </row>
    <row r="113" spans="1:12">
      <c r="A113" s="1" t="str">
        <f t="shared" si="1"/>
        <v>1MM50</v>
      </c>
      <c r="B113" s="1">
        <v>26</v>
      </c>
      <c r="C113" s="1">
        <f>INDEX('POLICY Xp'!C:C,MATCH(B113,'POLICY Xp'!A:A,0))</f>
        <v>3109</v>
      </c>
      <c r="D113" s="1">
        <f>SUMIF($A$3:A113,A113,$C$3:C113)</f>
        <v>32045</v>
      </c>
      <c r="J113" s="1" t="s">
        <v>431</v>
      </c>
      <c r="K113" s="1">
        <f>INDEX(hPower[Max Lv Min],MATCH('Hero Level Curves'!L113,hPower[id],0))</f>
        <v>50</v>
      </c>
      <c r="L113" s="1">
        <v>5</v>
      </c>
    </row>
    <row r="114" spans="1:12">
      <c r="A114" s="1" t="str">
        <f t="shared" si="1"/>
        <v>1MM50</v>
      </c>
      <c r="B114" s="1">
        <v>27</v>
      </c>
      <c r="C114" s="1">
        <f>INDEX('POLICY Xp'!C:C,MATCH(B114,'POLICY Xp'!A:A,0))</f>
        <v>3301</v>
      </c>
      <c r="D114" s="1">
        <f>SUMIF($A$3:A114,A114,$C$3:C114)</f>
        <v>35346</v>
      </c>
      <c r="J114" s="1" t="s">
        <v>431</v>
      </c>
      <c r="K114" s="1">
        <f>INDEX(hPower[Max Lv Min],MATCH('Hero Level Curves'!L114,hPower[id],0))</f>
        <v>50</v>
      </c>
      <c r="L114" s="1">
        <v>5</v>
      </c>
    </row>
    <row r="115" spans="1:12">
      <c r="A115" s="1" t="str">
        <f t="shared" si="1"/>
        <v>1MM50</v>
      </c>
      <c r="B115" s="1">
        <v>28</v>
      </c>
      <c r="C115" s="1">
        <f>INDEX('POLICY Xp'!C:C,MATCH(B115,'POLICY Xp'!A:A,0))</f>
        <v>3498</v>
      </c>
      <c r="D115" s="1">
        <f>SUMIF($A$3:A115,A115,$C$3:C115)</f>
        <v>38844</v>
      </c>
      <c r="J115" s="1" t="s">
        <v>431</v>
      </c>
      <c r="K115" s="1">
        <f>INDEX(hPower[Max Lv Min],MATCH('Hero Level Curves'!L115,hPower[id],0))</f>
        <v>50</v>
      </c>
      <c r="L115" s="1">
        <v>5</v>
      </c>
    </row>
    <row r="116" spans="1:12">
      <c r="A116" s="1" t="str">
        <f t="shared" si="1"/>
        <v>1MM50</v>
      </c>
      <c r="B116" s="1">
        <v>29</v>
      </c>
      <c r="C116" s="1">
        <f>INDEX('POLICY Xp'!C:C,MATCH(B116,'POLICY Xp'!A:A,0))</f>
        <v>3697</v>
      </c>
      <c r="D116" s="1">
        <f>SUMIF($A$3:A116,A116,$C$3:C116)</f>
        <v>42541</v>
      </c>
      <c r="J116" s="1" t="s">
        <v>431</v>
      </c>
      <c r="K116" s="1">
        <f>INDEX(hPower[Max Lv Min],MATCH('Hero Level Curves'!L116,hPower[id],0))</f>
        <v>50</v>
      </c>
      <c r="L116" s="1">
        <v>5</v>
      </c>
    </row>
    <row r="117" spans="1:12">
      <c r="A117" s="1" t="str">
        <f t="shared" si="1"/>
        <v>1MM50</v>
      </c>
      <c r="B117" s="1">
        <v>30</v>
      </c>
      <c r="C117" s="1">
        <f>INDEX('POLICY Xp'!C:C,MATCH(B117,'POLICY Xp'!A:A,0))</f>
        <v>3901</v>
      </c>
      <c r="D117" s="1">
        <f>SUMIF($A$3:A117,A117,$C$3:C117)</f>
        <v>46442</v>
      </c>
      <c r="J117" s="1" t="s">
        <v>431</v>
      </c>
      <c r="K117" s="1">
        <f>INDEX(hPower[Max Lv Min],MATCH('Hero Level Curves'!L117,hPower[id],0))</f>
        <v>50</v>
      </c>
      <c r="L117" s="1">
        <v>5</v>
      </c>
    </row>
    <row r="118" spans="1:12">
      <c r="A118" s="1" t="str">
        <f t="shared" si="1"/>
        <v>1MM50</v>
      </c>
      <c r="B118" s="1">
        <v>31</v>
      </c>
      <c r="C118" s="1">
        <f>INDEX('POLICY Xp'!C:C,MATCH(B118,'POLICY Xp'!A:A,0))</f>
        <v>4107</v>
      </c>
      <c r="D118" s="1">
        <f>SUMIF($A$3:A118,A118,$C$3:C118)</f>
        <v>50549</v>
      </c>
      <c r="J118" s="1" t="s">
        <v>431</v>
      </c>
      <c r="K118" s="1">
        <f>INDEX(hPower[Max Lv Min],MATCH('Hero Level Curves'!L118,hPower[id],0))</f>
        <v>50</v>
      </c>
      <c r="L118" s="1">
        <v>5</v>
      </c>
    </row>
    <row r="119" spans="1:12">
      <c r="A119" s="1" t="str">
        <f t="shared" si="1"/>
        <v>1MM50</v>
      </c>
      <c r="B119" s="1">
        <v>32</v>
      </c>
      <c r="C119" s="1">
        <f>INDEX('POLICY Xp'!C:C,MATCH(B119,'POLICY Xp'!A:A,0))</f>
        <v>4319</v>
      </c>
      <c r="D119" s="1">
        <f>SUMIF($A$3:A119,A119,$C$3:C119)</f>
        <v>54868</v>
      </c>
      <c r="J119" s="1" t="s">
        <v>431</v>
      </c>
      <c r="K119" s="1">
        <f>INDEX(hPower[Max Lv Min],MATCH('Hero Level Curves'!L119,hPower[id],0))</f>
        <v>50</v>
      </c>
      <c r="L119" s="1">
        <v>5</v>
      </c>
    </row>
    <row r="120" spans="1:12">
      <c r="A120" s="1" t="str">
        <f t="shared" si="1"/>
        <v>1MM50</v>
      </c>
      <c r="B120" s="1">
        <v>33</v>
      </c>
      <c r="C120" s="1">
        <f>INDEX('POLICY Xp'!C:C,MATCH(B120,'POLICY Xp'!A:A,0))</f>
        <v>4532</v>
      </c>
      <c r="D120" s="1">
        <f>SUMIF($A$3:A120,A120,$C$3:C120)</f>
        <v>59400</v>
      </c>
      <c r="J120" s="1" t="s">
        <v>431</v>
      </c>
      <c r="K120" s="1">
        <f>INDEX(hPower[Max Lv Min],MATCH('Hero Level Curves'!L120,hPower[id],0))</f>
        <v>50</v>
      </c>
      <c r="L120" s="1">
        <v>5</v>
      </c>
    </row>
    <row r="121" spans="1:12">
      <c r="A121" s="1" t="str">
        <f t="shared" si="1"/>
        <v>1MM50</v>
      </c>
      <c r="B121" s="1">
        <v>34</v>
      </c>
      <c r="C121" s="1">
        <f>INDEX('POLICY Xp'!C:C,MATCH(B121,'POLICY Xp'!A:A,0))</f>
        <v>4750</v>
      </c>
      <c r="D121" s="1">
        <f>SUMIF($A$3:A121,A121,$C$3:C121)</f>
        <v>64150</v>
      </c>
      <c r="J121" s="1" t="s">
        <v>431</v>
      </c>
      <c r="K121" s="1">
        <f>INDEX(hPower[Max Lv Min],MATCH('Hero Level Curves'!L121,hPower[id],0))</f>
        <v>50</v>
      </c>
      <c r="L121" s="1">
        <v>5</v>
      </c>
    </row>
    <row r="122" spans="1:12">
      <c r="A122" s="1" t="str">
        <f t="shared" si="1"/>
        <v>1MM50</v>
      </c>
      <c r="B122" s="1">
        <v>35</v>
      </c>
      <c r="C122" s="1">
        <f>INDEX('POLICY Xp'!C:C,MATCH(B122,'POLICY Xp'!A:A,0))</f>
        <v>4971</v>
      </c>
      <c r="D122" s="1">
        <f>SUMIF($A$3:A122,A122,$C$3:C122)</f>
        <v>69121</v>
      </c>
      <c r="J122" s="1" t="s">
        <v>431</v>
      </c>
      <c r="K122" s="1">
        <f>INDEX(hPower[Max Lv Min],MATCH('Hero Level Curves'!L122,hPower[id],0))</f>
        <v>50</v>
      </c>
      <c r="L122" s="1">
        <v>5</v>
      </c>
    </row>
    <row r="123" spans="1:12">
      <c r="A123" s="1" t="str">
        <f t="shared" si="1"/>
        <v>1MM50</v>
      </c>
      <c r="B123" s="1">
        <v>36</v>
      </c>
      <c r="C123" s="1">
        <f>INDEX('POLICY Xp'!C:C,MATCH(B123,'POLICY Xp'!A:A,0))</f>
        <v>5195</v>
      </c>
      <c r="D123" s="1">
        <f>SUMIF($A$3:A123,A123,$C$3:C123)</f>
        <v>74316</v>
      </c>
      <c r="J123" s="1" t="s">
        <v>431</v>
      </c>
      <c r="K123" s="1">
        <f>INDEX(hPower[Max Lv Min],MATCH('Hero Level Curves'!L123,hPower[id],0))</f>
        <v>50</v>
      </c>
      <c r="L123" s="1">
        <v>5</v>
      </c>
    </row>
    <row r="124" spans="1:12">
      <c r="A124" s="1" t="str">
        <f t="shared" si="1"/>
        <v>1MM50</v>
      </c>
      <c r="B124" s="1">
        <v>37</v>
      </c>
      <c r="C124" s="1">
        <f>INDEX('POLICY Xp'!C:C,MATCH(B124,'POLICY Xp'!A:A,0))</f>
        <v>5423</v>
      </c>
      <c r="D124" s="1">
        <f>SUMIF($A$3:A124,A124,$C$3:C124)</f>
        <v>79739</v>
      </c>
      <c r="J124" s="1" t="s">
        <v>431</v>
      </c>
      <c r="K124" s="1">
        <f>INDEX(hPower[Max Lv Min],MATCH('Hero Level Curves'!L124,hPower[id],0))</f>
        <v>50</v>
      </c>
      <c r="L124" s="1">
        <v>5</v>
      </c>
    </row>
    <row r="125" spans="1:12">
      <c r="A125" s="1" t="str">
        <f t="shared" si="1"/>
        <v>1MM50</v>
      </c>
      <c r="B125" s="1">
        <v>38</v>
      </c>
      <c r="C125" s="1">
        <f>INDEX('POLICY Xp'!C:C,MATCH(B125,'POLICY Xp'!A:A,0))</f>
        <v>5653</v>
      </c>
      <c r="D125" s="1">
        <f>SUMIF($A$3:A125,A125,$C$3:C125)</f>
        <v>85392</v>
      </c>
      <c r="J125" s="1" t="s">
        <v>431</v>
      </c>
      <c r="K125" s="1">
        <f>INDEX(hPower[Max Lv Min],MATCH('Hero Level Curves'!L125,hPower[id],0))</f>
        <v>50</v>
      </c>
      <c r="L125" s="1">
        <v>5</v>
      </c>
    </row>
    <row r="126" spans="1:12">
      <c r="A126" s="1" t="str">
        <f t="shared" si="1"/>
        <v>1MM50</v>
      </c>
      <c r="B126" s="1">
        <v>39</v>
      </c>
      <c r="C126" s="1">
        <f>INDEX('POLICY Xp'!C:C,MATCH(B126,'POLICY Xp'!A:A,0))</f>
        <v>5887</v>
      </c>
      <c r="D126" s="1">
        <f>SUMIF($A$3:A126,A126,$C$3:C126)</f>
        <v>91279</v>
      </c>
      <c r="J126" s="1" t="s">
        <v>431</v>
      </c>
      <c r="K126" s="1">
        <f>INDEX(hPower[Max Lv Min],MATCH('Hero Level Curves'!L126,hPower[id],0))</f>
        <v>50</v>
      </c>
      <c r="L126" s="1">
        <v>5</v>
      </c>
    </row>
    <row r="127" spans="1:12">
      <c r="A127" s="1" t="str">
        <f t="shared" si="1"/>
        <v>1MM50</v>
      </c>
      <c r="B127" s="1">
        <v>40</v>
      </c>
      <c r="C127" s="1">
        <f>INDEX('POLICY Xp'!C:C,MATCH(B127,'POLICY Xp'!A:A,0))</f>
        <v>6124</v>
      </c>
      <c r="D127" s="1">
        <f>SUMIF($A$3:A127,A127,$C$3:C127)</f>
        <v>97403</v>
      </c>
      <c r="J127" s="1" t="s">
        <v>431</v>
      </c>
      <c r="K127" s="1">
        <f>INDEX(hPower[Max Lv Min],MATCH('Hero Level Curves'!L127,hPower[id],0))</f>
        <v>50</v>
      </c>
      <c r="L127" s="1">
        <v>5</v>
      </c>
    </row>
    <row r="128" spans="1:12">
      <c r="A128" s="1" t="str">
        <f t="shared" si="1"/>
        <v>1MM50</v>
      </c>
      <c r="B128" s="1">
        <v>41</v>
      </c>
      <c r="C128" s="1">
        <f>INDEX('POLICY Xp'!C:C,MATCH(B128,'POLICY Xp'!A:A,0))</f>
        <v>6365</v>
      </c>
      <c r="D128" s="1">
        <f>SUMIF($A$3:A128,A128,$C$3:C128)</f>
        <v>103768</v>
      </c>
      <c r="J128" s="1" t="s">
        <v>431</v>
      </c>
      <c r="K128" s="1">
        <f>INDEX(hPower[Max Lv Min],MATCH('Hero Level Curves'!L128,hPower[id],0))</f>
        <v>50</v>
      </c>
      <c r="L128" s="1">
        <v>5</v>
      </c>
    </row>
    <row r="129" spans="1:12">
      <c r="A129" s="1" t="str">
        <f t="shared" si="1"/>
        <v>1MM50</v>
      </c>
      <c r="B129" s="1">
        <v>42</v>
      </c>
      <c r="C129" s="1">
        <f>INDEX('POLICY Xp'!C:C,MATCH(B129,'POLICY Xp'!A:A,0))</f>
        <v>6607</v>
      </c>
      <c r="D129" s="1">
        <f>SUMIF($A$3:A129,A129,$C$3:C129)</f>
        <v>110375</v>
      </c>
      <c r="J129" s="1" t="s">
        <v>431</v>
      </c>
      <c r="K129" s="1">
        <f>INDEX(hPower[Max Lv Min],MATCH('Hero Level Curves'!L129,hPower[id],0))</f>
        <v>50</v>
      </c>
      <c r="L129" s="1">
        <v>5</v>
      </c>
    </row>
    <row r="130" spans="1:12">
      <c r="A130" s="1" t="str">
        <f t="shared" si="1"/>
        <v>1MM50</v>
      </c>
      <c r="B130" s="1">
        <v>43</v>
      </c>
      <c r="C130" s="1">
        <f>INDEX('POLICY Xp'!C:C,MATCH(B130,'POLICY Xp'!A:A,0))</f>
        <v>6854</v>
      </c>
      <c r="D130" s="1">
        <f>SUMIF($A$3:A130,A130,$C$3:C130)</f>
        <v>117229</v>
      </c>
      <c r="J130" s="1" t="s">
        <v>431</v>
      </c>
      <c r="K130" s="1">
        <f>INDEX(hPower[Max Lv Min],MATCH('Hero Level Curves'!L130,hPower[id],0))</f>
        <v>50</v>
      </c>
      <c r="L130" s="1">
        <v>5</v>
      </c>
    </row>
    <row r="131" spans="1:12">
      <c r="A131" s="1" t="str">
        <f t="shared" si="1"/>
        <v>1MM50</v>
      </c>
      <c r="B131" s="1">
        <v>44</v>
      </c>
      <c r="C131" s="1">
        <f>INDEX('POLICY Xp'!C:C,MATCH(B131,'POLICY Xp'!A:A,0))</f>
        <v>7103</v>
      </c>
      <c r="D131" s="1">
        <f>SUMIF($A$3:A131,A131,$C$3:C131)</f>
        <v>124332</v>
      </c>
      <c r="J131" s="1" t="s">
        <v>431</v>
      </c>
      <c r="K131" s="1">
        <f>INDEX(hPower[Max Lv Min],MATCH('Hero Level Curves'!L131,hPower[id],0))</f>
        <v>50</v>
      </c>
      <c r="L131" s="1">
        <v>5</v>
      </c>
    </row>
    <row r="132" spans="1:12">
      <c r="A132" s="1" t="str">
        <f t="shared" ref="A132:A195" si="2">J132&amp;K132</f>
        <v>1MM50</v>
      </c>
      <c r="B132" s="1">
        <v>45</v>
      </c>
      <c r="C132" s="1">
        <f>INDEX('POLICY Xp'!C:C,MATCH(B132,'POLICY Xp'!A:A,0))</f>
        <v>7355</v>
      </c>
      <c r="D132" s="1">
        <f>SUMIF($A$3:A132,A132,$C$3:C132)</f>
        <v>131687</v>
      </c>
      <c r="J132" s="1" t="s">
        <v>431</v>
      </c>
      <c r="K132" s="1">
        <f>INDEX(hPower[Max Lv Min],MATCH('Hero Level Curves'!L132,hPower[id],0))</f>
        <v>50</v>
      </c>
      <c r="L132" s="1">
        <v>5</v>
      </c>
    </row>
    <row r="133" spans="1:12">
      <c r="A133" s="1" t="str">
        <f t="shared" si="2"/>
        <v>1MM50</v>
      </c>
      <c r="B133" s="1">
        <v>46</v>
      </c>
      <c r="C133" s="1">
        <f>INDEX('POLICY Xp'!C:C,MATCH(B133,'POLICY Xp'!A:A,0))</f>
        <v>7610</v>
      </c>
      <c r="D133" s="1">
        <f>SUMIF($A$3:A133,A133,$C$3:C133)</f>
        <v>139297</v>
      </c>
      <c r="J133" s="1" t="s">
        <v>431</v>
      </c>
      <c r="K133" s="1">
        <f>INDEX(hPower[Max Lv Min],MATCH('Hero Level Curves'!L133,hPower[id],0))</f>
        <v>50</v>
      </c>
      <c r="L133" s="1">
        <v>5</v>
      </c>
    </row>
    <row r="134" spans="1:12">
      <c r="A134" s="1" t="str">
        <f t="shared" si="2"/>
        <v>1MM50</v>
      </c>
      <c r="B134" s="1">
        <v>47</v>
      </c>
      <c r="C134" s="1">
        <f>INDEX('POLICY Xp'!C:C,MATCH(B134,'POLICY Xp'!A:A,0))</f>
        <v>7869</v>
      </c>
      <c r="D134" s="1">
        <f>SUMIF($A$3:A134,A134,$C$3:C134)</f>
        <v>147166</v>
      </c>
      <c r="J134" s="1" t="s">
        <v>431</v>
      </c>
      <c r="K134" s="1">
        <f>INDEX(hPower[Max Lv Min],MATCH('Hero Level Curves'!L134,hPower[id],0))</f>
        <v>50</v>
      </c>
      <c r="L134" s="1">
        <v>5</v>
      </c>
    </row>
    <row r="135" spans="1:12">
      <c r="A135" s="1" t="str">
        <f t="shared" si="2"/>
        <v>1MM50</v>
      </c>
      <c r="B135" s="1">
        <v>48</v>
      </c>
      <c r="C135" s="1">
        <f>INDEX('POLICY Xp'!C:C,MATCH(B135,'POLICY Xp'!A:A,0))</f>
        <v>8129</v>
      </c>
      <c r="D135" s="1">
        <f>SUMIF($A$3:A135,A135,$C$3:C135)</f>
        <v>155295</v>
      </c>
      <c r="J135" s="1" t="s">
        <v>431</v>
      </c>
      <c r="K135" s="1">
        <f>INDEX(hPower[Max Lv Min],MATCH('Hero Level Curves'!L135,hPower[id],0))</f>
        <v>50</v>
      </c>
      <c r="L135" s="1">
        <v>5</v>
      </c>
    </row>
    <row r="136" spans="1:12">
      <c r="A136" s="1" t="str">
        <f t="shared" si="2"/>
        <v>1MM50</v>
      </c>
      <c r="B136" s="1">
        <v>49</v>
      </c>
      <c r="C136" s="1">
        <f>INDEX('POLICY Xp'!C:C,MATCH(B136,'POLICY Xp'!A:A,0))</f>
        <v>8392</v>
      </c>
      <c r="D136" s="1">
        <f>SUMIF($A$3:A136,A136,$C$3:C136)</f>
        <v>163687</v>
      </c>
      <c r="J136" s="1" t="s">
        <v>431</v>
      </c>
      <c r="K136" s="1">
        <f>INDEX(hPower[Max Lv Min],MATCH('Hero Level Curves'!L136,hPower[id],0))</f>
        <v>50</v>
      </c>
      <c r="L136" s="1">
        <v>5</v>
      </c>
    </row>
    <row r="137" spans="1:12">
      <c r="A137" s="1" t="str">
        <f t="shared" si="2"/>
        <v>1MM50</v>
      </c>
      <c r="B137" s="1">
        <v>50</v>
      </c>
      <c r="C137" s="1">
        <f>INDEX('POLICY Xp'!C:C,MATCH(B137,'POLICY Xp'!A:A,0))</f>
        <v>8659</v>
      </c>
      <c r="D137" s="1">
        <f>SUMIF($A$3:A137,A137,$C$3:C137)</f>
        <v>172346</v>
      </c>
      <c r="J137" s="1" t="s">
        <v>431</v>
      </c>
      <c r="K137" s="1">
        <f>INDEX(hPower[Max Lv Min],MATCH('Hero Level Curves'!L137,hPower[id],0))</f>
        <v>50</v>
      </c>
      <c r="L137" s="1">
        <v>5</v>
      </c>
    </row>
    <row r="138" spans="1:12">
      <c r="A138" s="1" t="str">
        <f t="shared" si="2"/>
        <v>1MM70</v>
      </c>
      <c r="B138" s="1">
        <v>1</v>
      </c>
      <c r="C138" s="1">
        <f>INDEX('POLICY Xp'!C:C,MATCH(B138,'POLICY Xp'!A:A,0))</f>
        <v>0</v>
      </c>
      <c r="D138" s="1">
        <f>SUMIF($A$3:A138,A138,$C$3:C138)</f>
        <v>0</v>
      </c>
      <c r="J138" s="1" t="s">
        <v>431</v>
      </c>
      <c r="K138" s="1">
        <f>INDEX(hPower[Max Lv Min],MATCH('Hero Level Curves'!L138,hPower[id],0))</f>
        <v>70</v>
      </c>
      <c r="L138" s="1">
        <v>6</v>
      </c>
    </row>
    <row r="139" spans="1:12">
      <c r="A139" s="1" t="str">
        <f t="shared" si="2"/>
        <v>1MM70</v>
      </c>
      <c r="B139" s="1">
        <v>2</v>
      </c>
      <c r="C139" s="1">
        <f>INDEX('POLICY Xp'!C:C,MATCH(B139,'POLICY Xp'!A:A,0))</f>
        <v>10</v>
      </c>
      <c r="D139" s="1">
        <f>SUMIF($A$3:A139,A139,$C$3:C139)</f>
        <v>10</v>
      </c>
      <c r="J139" s="1" t="s">
        <v>431</v>
      </c>
      <c r="K139" s="1">
        <f>INDEX(hPower[Max Lv Min],MATCH('Hero Level Curves'!L139,hPower[id],0))</f>
        <v>70</v>
      </c>
      <c r="L139" s="1">
        <v>6</v>
      </c>
    </row>
    <row r="140" spans="1:12">
      <c r="A140" s="1" t="str">
        <f t="shared" si="2"/>
        <v>1MM70</v>
      </c>
      <c r="B140" s="1">
        <v>3</v>
      </c>
      <c r="C140" s="1">
        <f>INDEX('POLICY Xp'!C:C,MATCH(B140,'POLICY Xp'!A:A,0))</f>
        <v>48</v>
      </c>
      <c r="D140" s="1">
        <f>SUMIF($A$3:A140,A140,$C$3:C140)</f>
        <v>58</v>
      </c>
      <c r="J140" s="1" t="s">
        <v>431</v>
      </c>
      <c r="K140" s="1">
        <f>INDEX(hPower[Max Lv Min],MATCH('Hero Level Curves'!L140,hPower[id],0))</f>
        <v>70</v>
      </c>
      <c r="L140" s="1">
        <v>6</v>
      </c>
    </row>
    <row r="141" spans="1:12">
      <c r="A141" s="1" t="str">
        <f t="shared" si="2"/>
        <v>1MM70</v>
      </c>
      <c r="B141" s="1">
        <v>4</v>
      </c>
      <c r="C141" s="1">
        <f>INDEX('POLICY Xp'!C:C,MATCH(B141,'POLICY Xp'!A:A,0))</f>
        <v>102</v>
      </c>
      <c r="D141" s="1">
        <f>SUMIF($A$3:A141,A141,$C$3:C141)</f>
        <v>160</v>
      </c>
      <c r="J141" s="1" t="s">
        <v>431</v>
      </c>
      <c r="K141" s="1">
        <f>INDEX(hPower[Max Lv Min],MATCH('Hero Level Curves'!L141,hPower[id],0))</f>
        <v>70</v>
      </c>
      <c r="L141" s="1">
        <v>6</v>
      </c>
    </row>
    <row r="142" spans="1:12">
      <c r="A142" s="1" t="str">
        <f t="shared" si="2"/>
        <v>1MM70</v>
      </c>
      <c r="B142" s="1">
        <v>5</v>
      </c>
      <c r="C142" s="1">
        <f>INDEX('POLICY Xp'!C:C,MATCH(B142,'POLICY Xp'!A:A,0))</f>
        <v>168</v>
      </c>
      <c r="D142" s="1">
        <f>SUMIF($A$3:A142,A142,$C$3:C142)</f>
        <v>328</v>
      </c>
      <c r="J142" s="1" t="s">
        <v>431</v>
      </c>
      <c r="K142" s="1">
        <f>INDEX(hPower[Max Lv Min],MATCH('Hero Level Curves'!L142,hPower[id],0))</f>
        <v>70</v>
      </c>
      <c r="L142" s="1">
        <v>6</v>
      </c>
    </row>
    <row r="143" spans="1:12">
      <c r="A143" s="1" t="str">
        <f t="shared" si="2"/>
        <v>1MM70</v>
      </c>
      <c r="B143" s="1">
        <v>6</v>
      </c>
      <c r="C143" s="1">
        <f>INDEX('POLICY Xp'!C:C,MATCH(B143,'POLICY Xp'!A:A,0))</f>
        <v>245</v>
      </c>
      <c r="D143" s="1">
        <f>SUMIF($A$3:A143,A143,$C$3:C143)</f>
        <v>573</v>
      </c>
      <c r="J143" s="1" t="s">
        <v>431</v>
      </c>
      <c r="K143" s="1">
        <f>INDEX(hPower[Max Lv Min],MATCH('Hero Level Curves'!L143,hPower[id],0))</f>
        <v>70</v>
      </c>
      <c r="L143" s="1">
        <v>6</v>
      </c>
    </row>
    <row r="144" spans="1:12">
      <c r="A144" s="1" t="str">
        <f t="shared" si="2"/>
        <v>1MM70</v>
      </c>
      <c r="B144" s="1">
        <v>7</v>
      </c>
      <c r="C144" s="1">
        <f>INDEX('POLICY Xp'!C:C,MATCH(B144,'POLICY Xp'!A:A,0))</f>
        <v>331</v>
      </c>
      <c r="D144" s="1">
        <f>SUMIF($A$3:A144,A144,$C$3:C144)</f>
        <v>904</v>
      </c>
      <c r="J144" s="1" t="s">
        <v>431</v>
      </c>
      <c r="K144" s="1">
        <f>INDEX(hPower[Max Lv Min],MATCH('Hero Level Curves'!L144,hPower[id],0))</f>
        <v>70</v>
      </c>
      <c r="L144" s="1">
        <v>6</v>
      </c>
    </row>
    <row r="145" spans="1:12">
      <c r="A145" s="1" t="str">
        <f t="shared" si="2"/>
        <v>1MM70</v>
      </c>
      <c r="B145" s="1">
        <v>8</v>
      </c>
      <c r="C145" s="1">
        <f>INDEX('POLICY Xp'!C:C,MATCH(B145,'POLICY Xp'!A:A,0))</f>
        <v>425</v>
      </c>
      <c r="D145" s="1">
        <f>SUMIF($A$3:A145,A145,$C$3:C145)</f>
        <v>1329</v>
      </c>
      <c r="J145" s="1" t="s">
        <v>431</v>
      </c>
      <c r="K145" s="1">
        <f>INDEX(hPower[Max Lv Min],MATCH('Hero Level Curves'!L145,hPower[id],0))</f>
        <v>70</v>
      </c>
      <c r="L145" s="1">
        <v>6</v>
      </c>
    </row>
    <row r="146" spans="1:12">
      <c r="A146" s="1" t="str">
        <f t="shared" si="2"/>
        <v>1MM70</v>
      </c>
      <c r="B146" s="1">
        <v>9</v>
      </c>
      <c r="C146" s="1">
        <f>INDEX('POLICY Xp'!C:C,MATCH(B146,'POLICY Xp'!A:A,0))</f>
        <v>527</v>
      </c>
      <c r="D146" s="1">
        <f>SUMIF($A$3:A146,A146,$C$3:C146)</f>
        <v>1856</v>
      </c>
      <c r="J146" s="1" t="s">
        <v>431</v>
      </c>
      <c r="K146" s="1">
        <f>INDEX(hPower[Max Lv Min],MATCH('Hero Level Curves'!L146,hPower[id],0))</f>
        <v>70</v>
      </c>
      <c r="L146" s="1">
        <v>6</v>
      </c>
    </row>
    <row r="147" spans="1:12">
      <c r="A147" s="1" t="str">
        <f t="shared" si="2"/>
        <v>1MM70</v>
      </c>
      <c r="B147" s="1">
        <v>10</v>
      </c>
      <c r="C147" s="1">
        <f>INDEX('POLICY Xp'!C:C,MATCH(B147,'POLICY Xp'!A:A,0))</f>
        <v>636</v>
      </c>
      <c r="D147" s="1">
        <f>SUMIF($A$3:A147,A147,$C$3:C147)</f>
        <v>2492</v>
      </c>
      <c r="J147" s="1" t="s">
        <v>431</v>
      </c>
      <c r="K147" s="1">
        <f>INDEX(hPower[Max Lv Min],MATCH('Hero Level Curves'!L147,hPower[id],0))</f>
        <v>70</v>
      </c>
      <c r="L147" s="1">
        <v>6</v>
      </c>
    </row>
    <row r="148" spans="1:12">
      <c r="A148" s="1" t="str">
        <f t="shared" si="2"/>
        <v>1MM70</v>
      </c>
      <c r="B148" s="1">
        <v>11</v>
      </c>
      <c r="C148" s="1">
        <f>INDEX('POLICY Xp'!C:C,MATCH(B148,'POLICY Xp'!A:A,0))</f>
        <v>751</v>
      </c>
      <c r="D148" s="1">
        <f>SUMIF($A$3:A148,A148,$C$3:C148)</f>
        <v>3243</v>
      </c>
      <c r="J148" s="1" t="s">
        <v>431</v>
      </c>
      <c r="K148" s="1">
        <f>INDEX(hPower[Max Lv Min],MATCH('Hero Level Curves'!L148,hPower[id],0))</f>
        <v>70</v>
      </c>
      <c r="L148" s="1">
        <v>6</v>
      </c>
    </row>
    <row r="149" spans="1:12">
      <c r="A149" s="1" t="str">
        <f t="shared" si="2"/>
        <v>1MM70</v>
      </c>
      <c r="B149" s="1">
        <v>12</v>
      </c>
      <c r="C149" s="1">
        <f>INDEX('POLICY Xp'!C:C,MATCH(B149,'POLICY Xp'!A:A,0))</f>
        <v>872</v>
      </c>
      <c r="D149" s="1">
        <f>SUMIF($A$3:A149,A149,$C$3:C149)</f>
        <v>4115</v>
      </c>
      <c r="J149" s="1" t="s">
        <v>431</v>
      </c>
      <c r="K149" s="1">
        <f>INDEX(hPower[Max Lv Min],MATCH('Hero Level Curves'!L149,hPower[id],0))</f>
        <v>70</v>
      </c>
      <c r="L149" s="1">
        <v>6</v>
      </c>
    </row>
    <row r="150" spans="1:12">
      <c r="A150" s="1" t="str">
        <f t="shared" si="2"/>
        <v>1MM70</v>
      </c>
      <c r="B150" s="1">
        <v>13</v>
      </c>
      <c r="C150" s="1">
        <f>INDEX('POLICY Xp'!C:C,MATCH(B150,'POLICY Xp'!A:A,0))</f>
        <v>1000</v>
      </c>
      <c r="D150" s="1">
        <f>SUMIF($A$3:A150,A150,$C$3:C150)</f>
        <v>5115</v>
      </c>
      <c r="J150" s="1" t="s">
        <v>431</v>
      </c>
      <c r="K150" s="1">
        <f>INDEX(hPower[Max Lv Min],MATCH('Hero Level Curves'!L150,hPower[id],0))</f>
        <v>70</v>
      </c>
      <c r="L150" s="1">
        <v>6</v>
      </c>
    </row>
    <row r="151" spans="1:12">
      <c r="A151" s="1" t="str">
        <f t="shared" si="2"/>
        <v>1MM70</v>
      </c>
      <c r="B151" s="1">
        <v>14</v>
      </c>
      <c r="C151" s="1">
        <f>INDEX('POLICY Xp'!C:C,MATCH(B151,'POLICY Xp'!A:A,0))</f>
        <v>1133</v>
      </c>
      <c r="D151" s="1">
        <f>SUMIF($A$3:A151,A151,$C$3:C151)</f>
        <v>6248</v>
      </c>
      <c r="J151" s="1" t="s">
        <v>431</v>
      </c>
      <c r="K151" s="1">
        <f>INDEX(hPower[Max Lv Min],MATCH('Hero Level Curves'!L151,hPower[id],0))</f>
        <v>70</v>
      </c>
      <c r="L151" s="1">
        <v>6</v>
      </c>
    </row>
    <row r="152" spans="1:12">
      <c r="A152" s="1" t="str">
        <f t="shared" si="2"/>
        <v>1MM70</v>
      </c>
      <c r="B152" s="1">
        <v>15</v>
      </c>
      <c r="C152" s="1">
        <f>INDEX('POLICY Xp'!C:C,MATCH(B152,'POLICY Xp'!A:A,0))</f>
        <v>1272</v>
      </c>
      <c r="D152" s="1">
        <f>SUMIF($A$3:A152,A152,$C$3:C152)</f>
        <v>7520</v>
      </c>
      <c r="J152" s="1" t="s">
        <v>431</v>
      </c>
      <c r="K152" s="1">
        <f>INDEX(hPower[Max Lv Min],MATCH('Hero Level Curves'!L152,hPower[id],0))</f>
        <v>70</v>
      </c>
      <c r="L152" s="1">
        <v>6</v>
      </c>
    </row>
    <row r="153" spans="1:12">
      <c r="A153" s="1" t="str">
        <f t="shared" si="2"/>
        <v>1MM70</v>
      </c>
      <c r="B153" s="1">
        <v>16</v>
      </c>
      <c r="C153" s="1">
        <f>INDEX('POLICY Xp'!C:C,MATCH(B153,'POLICY Xp'!A:A,0))</f>
        <v>1416</v>
      </c>
      <c r="D153" s="1">
        <f>SUMIF($A$3:A153,A153,$C$3:C153)</f>
        <v>8936</v>
      </c>
      <c r="J153" s="1" t="s">
        <v>431</v>
      </c>
      <c r="K153" s="1">
        <f>INDEX(hPower[Max Lv Min],MATCH('Hero Level Curves'!L153,hPower[id],0))</f>
        <v>70</v>
      </c>
      <c r="L153" s="1">
        <v>6</v>
      </c>
    </row>
    <row r="154" spans="1:12">
      <c r="A154" s="1" t="str">
        <f t="shared" si="2"/>
        <v>1MM70</v>
      </c>
      <c r="B154" s="1">
        <v>17</v>
      </c>
      <c r="C154" s="1">
        <f>INDEX('POLICY Xp'!C:C,MATCH(B154,'POLICY Xp'!A:A,0))</f>
        <v>1565</v>
      </c>
      <c r="D154" s="1">
        <f>SUMIF($A$3:A154,A154,$C$3:C154)</f>
        <v>10501</v>
      </c>
      <c r="J154" s="1" t="s">
        <v>431</v>
      </c>
      <c r="K154" s="1">
        <f>INDEX(hPower[Max Lv Min],MATCH('Hero Level Curves'!L154,hPower[id],0))</f>
        <v>70</v>
      </c>
      <c r="L154" s="1">
        <v>6</v>
      </c>
    </row>
    <row r="155" spans="1:12">
      <c r="A155" s="1" t="str">
        <f t="shared" si="2"/>
        <v>1MM70</v>
      </c>
      <c r="B155" s="1">
        <v>18</v>
      </c>
      <c r="C155" s="1">
        <f>INDEX('POLICY Xp'!C:C,MATCH(B155,'POLICY Xp'!A:A,0))</f>
        <v>1718</v>
      </c>
      <c r="D155" s="1">
        <f>SUMIF($A$3:A155,A155,$C$3:C155)</f>
        <v>12219</v>
      </c>
      <c r="J155" s="1" t="s">
        <v>431</v>
      </c>
      <c r="K155" s="1">
        <f>INDEX(hPower[Max Lv Min],MATCH('Hero Level Curves'!L155,hPower[id],0))</f>
        <v>70</v>
      </c>
      <c r="L155" s="1">
        <v>6</v>
      </c>
    </row>
    <row r="156" spans="1:12">
      <c r="A156" s="1" t="str">
        <f t="shared" si="2"/>
        <v>1MM70</v>
      </c>
      <c r="B156" s="1">
        <v>19</v>
      </c>
      <c r="C156" s="1">
        <f>INDEX('POLICY Xp'!C:C,MATCH(B156,'POLICY Xp'!A:A,0))</f>
        <v>1877</v>
      </c>
      <c r="D156" s="1">
        <f>SUMIF($A$3:A156,A156,$C$3:C156)</f>
        <v>14096</v>
      </c>
      <c r="J156" s="1" t="s">
        <v>431</v>
      </c>
      <c r="K156" s="1">
        <f>INDEX(hPower[Max Lv Min],MATCH('Hero Level Curves'!L156,hPower[id],0))</f>
        <v>70</v>
      </c>
      <c r="L156" s="1">
        <v>6</v>
      </c>
    </row>
    <row r="157" spans="1:12">
      <c r="A157" s="1" t="str">
        <f t="shared" si="2"/>
        <v>1MM70</v>
      </c>
      <c r="B157" s="1">
        <v>20</v>
      </c>
      <c r="C157" s="1">
        <f>INDEX('POLICY Xp'!C:C,MATCH(B157,'POLICY Xp'!A:A,0))</f>
        <v>2040</v>
      </c>
      <c r="D157" s="1">
        <f>SUMIF($A$3:A157,A157,$C$3:C157)</f>
        <v>16136</v>
      </c>
      <c r="J157" s="1" t="s">
        <v>431</v>
      </c>
      <c r="K157" s="1">
        <f>INDEX(hPower[Max Lv Min],MATCH('Hero Level Curves'!L157,hPower[id],0))</f>
        <v>70</v>
      </c>
      <c r="L157" s="1">
        <v>6</v>
      </c>
    </row>
    <row r="158" spans="1:12">
      <c r="A158" s="1" t="str">
        <f t="shared" si="2"/>
        <v>1MM70</v>
      </c>
      <c r="B158" s="1">
        <v>21</v>
      </c>
      <c r="C158" s="1">
        <f>INDEX('POLICY Xp'!C:C,MATCH(B158,'POLICY Xp'!A:A,0))</f>
        <v>2208</v>
      </c>
      <c r="D158" s="1">
        <f>SUMIF($A$3:A158,A158,$C$3:C158)</f>
        <v>18344</v>
      </c>
      <c r="J158" s="1" t="s">
        <v>431</v>
      </c>
      <c r="K158" s="1">
        <f>INDEX(hPower[Max Lv Min],MATCH('Hero Level Curves'!L158,hPower[id],0))</f>
        <v>70</v>
      </c>
      <c r="L158" s="1">
        <v>6</v>
      </c>
    </row>
    <row r="159" spans="1:12">
      <c r="A159" s="1" t="str">
        <f t="shared" si="2"/>
        <v>1MM70</v>
      </c>
      <c r="B159" s="1">
        <v>22</v>
      </c>
      <c r="C159" s="1">
        <f>INDEX('POLICY Xp'!C:C,MATCH(B159,'POLICY Xp'!A:A,0))</f>
        <v>2379</v>
      </c>
      <c r="D159" s="1">
        <f>SUMIF($A$3:A159,A159,$C$3:C159)</f>
        <v>20723</v>
      </c>
      <c r="J159" s="1" t="s">
        <v>431</v>
      </c>
      <c r="K159" s="1">
        <f>INDEX(hPower[Max Lv Min],MATCH('Hero Level Curves'!L159,hPower[id],0))</f>
        <v>70</v>
      </c>
      <c r="L159" s="1">
        <v>6</v>
      </c>
    </row>
    <row r="160" spans="1:12">
      <c r="A160" s="1" t="str">
        <f t="shared" si="2"/>
        <v>1MM70</v>
      </c>
      <c r="B160" s="1">
        <v>23</v>
      </c>
      <c r="C160" s="1">
        <f>INDEX('POLICY Xp'!C:C,MATCH(B160,'POLICY Xp'!A:A,0))</f>
        <v>2556</v>
      </c>
      <c r="D160" s="1">
        <f>SUMIF($A$3:A160,A160,$C$3:C160)</f>
        <v>23279</v>
      </c>
      <c r="J160" s="1" t="s">
        <v>431</v>
      </c>
      <c r="K160" s="1">
        <f>INDEX(hPower[Max Lv Min],MATCH('Hero Level Curves'!L160,hPower[id],0))</f>
        <v>70</v>
      </c>
      <c r="L160" s="1">
        <v>6</v>
      </c>
    </row>
    <row r="161" spans="1:12">
      <c r="A161" s="1" t="str">
        <f t="shared" si="2"/>
        <v>1MM70</v>
      </c>
      <c r="B161" s="1">
        <v>24</v>
      </c>
      <c r="C161" s="1">
        <f>INDEX('POLICY Xp'!C:C,MATCH(B161,'POLICY Xp'!A:A,0))</f>
        <v>2736</v>
      </c>
      <c r="D161" s="1">
        <f>SUMIF($A$3:A161,A161,$C$3:C161)</f>
        <v>26015</v>
      </c>
      <c r="J161" s="1" t="s">
        <v>431</v>
      </c>
      <c r="K161" s="1">
        <f>INDEX(hPower[Max Lv Min],MATCH('Hero Level Curves'!L161,hPower[id],0))</f>
        <v>70</v>
      </c>
      <c r="L161" s="1">
        <v>6</v>
      </c>
    </row>
    <row r="162" spans="1:12">
      <c r="A162" s="1" t="str">
        <f t="shared" si="2"/>
        <v>1MM70</v>
      </c>
      <c r="B162" s="1">
        <v>25</v>
      </c>
      <c r="C162" s="1">
        <f>INDEX('POLICY Xp'!C:C,MATCH(B162,'POLICY Xp'!A:A,0))</f>
        <v>2921</v>
      </c>
      <c r="D162" s="1">
        <f>SUMIF($A$3:A162,A162,$C$3:C162)</f>
        <v>28936</v>
      </c>
      <c r="J162" s="1" t="s">
        <v>431</v>
      </c>
      <c r="K162" s="1">
        <f>INDEX(hPower[Max Lv Min],MATCH('Hero Level Curves'!L162,hPower[id],0))</f>
        <v>70</v>
      </c>
      <c r="L162" s="1">
        <v>6</v>
      </c>
    </row>
    <row r="163" spans="1:12">
      <c r="A163" s="1" t="str">
        <f t="shared" si="2"/>
        <v>1MM70</v>
      </c>
      <c r="B163" s="1">
        <v>26</v>
      </c>
      <c r="C163" s="1">
        <f>INDEX('POLICY Xp'!C:C,MATCH(B163,'POLICY Xp'!A:A,0))</f>
        <v>3109</v>
      </c>
      <c r="D163" s="1">
        <f>SUMIF($A$3:A163,A163,$C$3:C163)</f>
        <v>32045</v>
      </c>
      <c r="J163" s="1" t="s">
        <v>431</v>
      </c>
      <c r="K163" s="1">
        <f>INDEX(hPower[Max Lv Min],MATCH('Hero Level Curves'!L163,hPower[id],0))</f>
        <v>70</v>
      </c>
      <c r="L163" s="1">
        <v>6</v>
      </c>
    </row>
    <row r="164" spans="1:12">
      <c r="A164" s="1" t="str">
        <f t="shared" si="2"/>
        <v>1MM70</v>
      </c>
      <c r="B164" s="1">
        <v>27</v>
      </c>
      <c r="C164" s="1">
        <f>INDEX('POLICY Xp'!C:C,MATCH(B164,'POLICY Xp'!A:A,0))</f>
        <v>3301</v>
      </c>
      <c r="D164" s="1">
        <f>SUMIF($A$3:A164,A164,$C$3:C164)</f>
        <v>35346</v>
      </c>
      <c r="J164" s="1" t="s">
        <v>431</v>
      </c>
      <c r="K164" s="1">
        <f>INDEX(hPower[Max Lv Min],MATCH('Hero Level Curves'!L164,hPower[id],0))</f>
        <v>70</v>
      </c>
      <c r="L164" s="1">
        <v>6</v>
      </c>
    </row>
    <row r="165" spans="1:12">
      <c r="A165" s="1" t="str">
        <f t="shared" si="2"/>
        <v>1MM70</v>
      </c>
      <c r="B165" s="1">
        <v>28</v>
      </c>
      <c r="C165" s="1">
        <f>INDEX('POLICY Xp'!C:C,MATCH(B165,'POLICY Xp'!A:A,0))</f>
        <v>3498</v>
      </c>
      <c r="D165" s="1">
        <f>SUMIF($A$3:A165,A165,$C$3:C165)</f>
        <v>38844</v>
      </c>
      <c r="J165" s="1" t="s">
        <v>431</v>
      </c>
      <c r="K165" s="1">
        <f>INDEX(hPower[Max Lv Min],MATCH('Hero Level Curves'!L165,hPower[id],0))</f>
        <v>70</v>
      </c>
      <c r="L165" s="1">
        <v>6</v>
      </c>
    </row>
    <row r="166" spans="1:12">
      <c r="A166" s="1" t="str">
        <f t="shared" si="2"/>
        <v>1MM70</v>
      </c>
      <c r="B166" s="1">
        <v>29</v>
      </c>
      <c r="C166" s="1">
        <f>INDEX('POLICY Xp'!C:C,MATCH(B166,'POLICY Xp'!A:A,0))</f>
        <v>3697</v>
      </c>
      <c r="D166" s="1">
        <f>SUMIF($A$3:A166,A166,$C$3:C166)</f>
        <v>42541</v>
      </c>
      <c r="J166" s="1" t="s">
        <v>431</v>
      </c>
      <c r="K166" s="1">
        <f>INDEX(hPower[Max Lv Min],MATCH('Hero Level Curves'!L166,hPower[id],0))</f>
        <v>70</v>
      </c>
      <c r="L166" s="1">
        <v>6</v>
      </c>
    </row>
    <row r="167" spans="1:12">
      <c r="A167" s="1" t="str">
        <f t="shared" si="2"/>
        <v>1MM70</v>
      </c>
      <c r="B167" s="1">
        <v>30</v>
      </c>
      <c r="C167" s="1">
        <f>INDEX('POLICY Xp'!C:C,MATCH(B167,'POLICY Xp'!A:A,0))</f>
        <v>3901</v>
      </c>
      <c r="D167" s="1">
        <f>SUMIF($A$3:A167,A167,$C$3:C167)</f>
        <v>46442</v>
      </c>
      <c r="J167" s="1" t="s">
        <v>431</v>
      </c>
      <c r="K167" s="1">
        <f>INDEX(hPower[Max Lv Min],MATCH('Hero Level Curves'!L167,hPower[id],0))</f>
        <v>70</v>
      </c>
      <c r="L167" s="1">
        <v>6</v>
      </c>
    </row>
    <row r="168" spans="1:12">
      <c r="A168" s="1" t="str">
        <f t="shared" si="2"/>
        <v>1MM70</v>
      </c>
      <c r="B168" s="1">
        <v>31</v>
      </c>
      <c r="C168" s="1">
        <f>INDEX('POLICY Xp'!C:C,MATCH(B168,'POLICY Xp'!A:A,0))</f>
        <v>4107</v>
      </c>
      <c r="D168" s="1">
        <f>SUMIF($A$3:A168,A168,$C$3:C168)</f>
        <v>50549</v>
      </c>
      <c r="J168" s="1" t="s">
        <v>431</v>
      </c>
      <c r="K168" s="1">
        <f>INDEX(hPower[Max Lv Min],MATCH('Hero Level Curves'!L168,hPower[id],0))</f>
        <v>70</v>
      </c>
      <c r="L168" s="1">
        <v>6</v>
      </c>
    </row>
    <row r="169" spans="1:12">
      <c r="A169" s="1" t="str">
        <f t="shared" si="2"/>
        <v>1MM70</v>
      </c>
      <c r="B169" s="1">
        <v>32</v>
      </c>
      <c r="C169" s="1">
        <f>INDEX('POLICY Xp'!C:C,MATCH(B169,'POLICY Xp'!A:A,0))</f>
        <v>4319</v>
      </c>
      <c r="D169" s="1">
        <f>SUMIF($A$3:A169,A169,$C$3:C169)</f>
        <v>54868</v>
      </c>
      <c r="J169" s="1" t="s">
        <v>431</v>
      </c>
      <c r="K169" s="1">
        <f>INDEX(hPower[Max Lv Min],MATCH('Hero Level Curves'!L169,hPower[id],0))</f>
        <v>70</v>
      </c>
      <c r="L169" s="1">
        <v>6</v>
      </c>
    </row>
    <row r="170" spans="1:12">
      <c r="A170" s="1" t="str">
        <f t="shared" si="2"/>
        <v>1MM70</v>
      </c>
      <c r="B170" s="1">
        <v>33</v>
      </c>
      <c r="C170" s="1">
        <f>INDEX('POLICY Xp'!C:C,MATCH(B170,'POLICY Xp'!A:A,0))</f>
        <v>4532</v>
      </c>
      <c r="D170" s="1">
        <f>SUMIF($A$3:A170,A170,$C$3:C170)</f>
        <v>59400</v>
      </c>
      <c r="J170" s="1" t="s">
        <v>431</v>
      </c>
      <c r="K170" s="1">
        <f>INDEX(hPower[Max Lv Min],MATCH('Hero Level Curves'!L170,hPower[id],0))</f>
        <v>70</v>
      </c>
      <c r="L170" s="1">
        <v>6</v>
      </c>
    </row>
    <row r="171" spans="1:12">
      <c r="A171" s="1" t="str">
        <f t="shared" si="2"/>
        <v>1MM70</v>
      </c>
      <c r="B171" s="1">
        <v>34</v>
      </c>
      <c r="C171" s="1">
        <f>INDEX('POLICY Xp'!C:C,MATCH(B171,'POLICY Xp'!A:A,0))</f>
        <v>4750</v>
      </c>
      <c r="D171" s="1">
        <f>SUMIF($A$3:A171,A171,$C$3:C171)</f>
        <v>64150</v>
      </c>
      <c r="J171" s="1" t="s">
        <v>431</v>
      </c>
      <c r="K171" s="1">
        <f>INDEX(hPower[Max Lv Min],MATCH('Hero Level Curves'!L171,hPower[id],0))</f>
        <v>70</v>
      </c>
      <c r="L171" s="1">
        <v>6</v>
      </c>
    </row>
    <row r="172" spans="1:12">
      <c r="A172" s="1" t="str">
        <f t="shared" si="2"/>
        <v>1MM70</v>
      </c>
      <c r="B172" s="1">
        <v>35</v>
      </c>
      <c r="C172" s="1">
        <f>INDEX('POLICY Xp'!C:C,MATCH(B172,'POLICY Xp'!A:A,0))</f>
        <v>4971</v>
      </c>
      <c r="D172" s="1">
        <f>SUMIF($A$3:A172,A172,$C$3:C172)</f>
        <v>69121</v>
      </c>
      <c r="J172" s="1" t="s">
        <v>431</v>
      </c>
      <c r="K172" s="1">
        <f>INDEX(hPower[Max Lv Min],MATCH('Hero Level Curves'!L172,hPower[id],0))</f>
        <v>70</v>
      </c>
      <c r="L172" s="1">
        <v>6</v>
      </c>
    </row>
    <row r="173" spans="1:12">
      <c r="A173" s="1" t="str">
        <f t="shared" si="2"/>
        <v>1MM70</v>
      </c>
      <c r="B173" s="1">
        <v>36</v>
      </c>
      <c r="C173" s="1">
        <f>INDEX('POLICY Xp'!C:C,MATCH(B173,'POLICY Xp'!A:A,0))</f>
        <v>5195</v>
      </c>
      <c r="D173" s="1">
        <f>SUMIF($A$3:A173,A173,$C$3:C173)</f>
        <v>74316</v>
      </c>
      <c r="J173" s="1" t="s">
        <v>431</v>
      </c>
      <c r="K173" s="1">
        <f>INDEX(hPower[Max Lv Min],MATCH('Hero Level Curves'!L173,hPower[id],0))</f>
        <v>70</v>
      </c>
      <c r="L173" s="1">
        <v>6</v>
      </c>
    </row>
    <row r="174" spans="1:12">
      <c r="A174" s="1" t="str">
        <f t="shared" si="2"/>
        <v>1MM70</v>
      </c>
      <c r="B174" s="1">
        <v>37</v>
      </c>
      <c r="C174" s="1">
        <f>INDEX('POLICY Xp'!C:C,MATCH(B174,'POLICY Xp'!A:A,0))</f>
        <v>5423</v>
      </c>
      <c r="D174" s="1">
        <f>SUMIF($A$3:A174,A174,$C$3:C174)</f>
        <v>79739</v>
      </c>
      <c r="J174" s="1" t="s">
        <v>431</v>
      </c>
      <c r="K174" s="1">
        <f>INDEX(hPower[Max Lv Min],MATCH('Hero Level Curves'!L174,hPower[id],0))</f>
        <v>70</v>
      </c>
      <c r="L174" s="1">
        <v>6</v>
      </c>
    </row>
    <row r="175" spans="1:12">
      <c r="A175" s="1" t="str">
        <f t="shared" si="2"/>
        <v>1MM70</v>
      </c>
      <c r="B175" s="1">
        <v>38</v>
      </c>
      <c r="C175" s="1">
        <f>INDEX('POLICY Xp'!C:C,MATCH(B175,'POLICY Xp'!A:A,0))</f>
        <v>5653</v>
      </c>
      <c r="D175" s="1">
        <f>SUMIF($A$3:A175,A175,$C$3:C175)</f>
        <v>85392</v>
      </c>
      <c r="J175" s="1" t="s">
        <v>431</v>
      </c>
      <c r="K175" s="1">
        <f>INDEX(hPower[Max Lv Min],MATCH('Hero Level Curves'!L175,hPower[id],0))</f>
        <v>70</v>
      </c>
      <c r="L175" s="1">
        <v>6</v>
      </c>
    </row>
    <row r="176" spans="1:12">
      <c r="A176" s="1" t="str">
        <f t="shared" si="2"/>
        <v>1MM70</v>
      </c>
      <c r="B176" s="1">
        <v>39</v>
      </c>
      <c r="C176" s="1">
        <f>INDEX('POLICY Xp'!C:C,MATCH(B176,'POLICY Xp'!A:A,0))</f>
        <v>5887</v>
      </c>
      <c r="D176" s="1">
        <f>SUMIF($A$3:A176,A176,$C$3:C176)</f>
        <v>91279</v>
      </c>
      <c r="J176" s="1" t="s">
        <v>431</v>
      </c>
      <c r="K176" s="1">
        <f>INDEX(hPower[Max Lv Min],MATCH('Hero Level Curves'!L176,hPower[id],0))</f>
        <v>70</v>
      </c>
      <c r="L176" s="1">
        <v>6</v>
      </c>
    </row>
    <row r="177" spans="1:12">
      <c r="A177" s="1" t="str">
        <f t="shared" si="2"/>
        <v>1MM70</v>
      </c>
      <c r="B177" s="1">
        <v>40</v>
      </c>
      <c r="C177" s="1">
        <f>INDEX('POLICY Xp'!C:C,MATCH(B177,'POLICY Xp'!A:A,0))</f>
        <v>6124</v>
      </c>
      <c r="D177" s="1">
        <f>SUMIF($A$3:A177,A177,$C$3:C177)</f>
        <v>97403</v>
      </c>
      <c r="J177" s="1" t="s">
        <v>431</v>
      </c>
      <c r="K177" s="1">
        <f>INDEX(hPower[Max Lv Min],MATCH('Hero Level Curves'!L177,hPower[id],0))</f>
        <v>70</v>
      </c>
      <c r="L177" s="1">
        <v>6</v>
      </c>
    </row>
    <row r="178" spans="1:12">
      <c r="A178" s="1" t="str">
        <f t="shared" si="2"/>
        <v>1MM70</v>
      </c>
      <c r="B178" s="1">
        <v>41</v>
      </c>
      <c r="C178" s="1">
        <f>INDEX('POLICY Xp'!C:C,MATCH(B178,'POLICY Xp'!A:A,0))</f>
        <v>6365</v>
      </c>
      <c r="D178" s="1">
        <f>SUMIF($A$3:A178,A178,$C$3:C178)</f>
        <v>103768</v>
      </c>
      <c r="J178" s="1" t="s">
        <v>431</v>
      </c>
      <c r="K178" s="1">
        <f>INDEX(hPower[Max Lv Min],MATCH('Hero Level Curves'!L178,hPower[id],0))</f>
        <v>70</v>
      </c>
      <c r="L178" s="1">
        <v>6</v>
      </c>
    </row>
    <row r="179" spans="1:12">
      <c r="A179" s="1" t="str">
        <f t="shared" si="2"/>
        <v>1MM70</v>
      </c>
      <c r="B179" s="1">
        <v>42</v>
      </c>
      <c r="C179" s="1">
        <f>INDEX('POLICY Xp'!C:C,MATCH(B179,'POLICY Xp'!A:A,0))</f>
        <v>6607</v>
      </c>
      <c r="D179" s="1">
        <f>SUMIF($A$3:A179,A179,$C$3:C179)</f>
        <v>110375</v>
      </c>
      <c r="J179" s="1" t="s">
        <v>431</v>
      </c>
      <c r="K179" s="1">
        <f>INDEX(hPower[Max Lv Min],MATCH('Hero Level Curves'!L179,hPower[id],0))</f>
        <v>70</v>
      </c>
      <c r="L179" s="1">
        <v>6</v>
      </c>
    </row>
    <row r="180" spans="1:12">
      <c r="A180" s="1" t="str">
        <f t="shared" si="2"/>
        <v>1MM70</v>
      </c>
      <c r="B180" s="1">
        <v>43</v>
      </c>
      <c r="C180" s="1">
        <f>INDEX('POLICY Xp'!C:C,MATCH(B180,'POLICY Xp'!A:A,0))</f>
        <v>6854</v>
      </c>
      <c r="D180" s="1">
        <f>SUMIF($A$3:A180,A180,$C$3:C180)</f>
        <v>117229</v>
      </c>
      <c r="J180" s="1" t="s">
        <v>431</v>
      </c>
      <c r="K180" s="1">
        <f>INDEX(hPower[Max Lv Min],MATCH('Hero Level Curves'!L180,hPower[id],0))</f>
        <v>70</v>
      </c>
      <c r="L180" s="1">
        <v>6</v>
      </c>
    </row>
    <row r="181" spans="1:12">
      <c r="A181" s="1" t="str">
        <f t="shared" si="2"/>
        <v>1MM70</v>
      </c>
      <c r="B181" s="1">
        <v>44</v>
      </c>
      <c r="C181" s="1">
        <f>INDEX('POLICY Xp'!C:C,MATCH(B181,'POLICY Xp'!A:A,0))</f>
        <v>7103</v>
      </c>
      <c r="D181" s="1">
        <f>SUMIF($A$3:A181,A181,$C$3:C181)</f>
        <v>124332</v>
      </c>
      <c r="J181" s="1" t="s">
        <v>431</v>
      </c>
      <c r="K181" s="1">
        <f>INDEX(hPower[Max Lv Min],MATCH('Hero Level Curves'!L181,hPower[id],0))</f>
        <v>70</v>
      </c>
      <c r="L181" s="1">
        <v>6</v>
      </c>
    </row>
    <row r="182" spans="1:12">
      <c r="A182" s="1" t="str">
        <f t="shared" si="2"/>
        <v>1MM70</v>
      </c>
      <c r="B182" s="1">
        <v>45</v>
      </c>
      <c r="C182" s="1">
        <f>INDEX('POLICY Xp'!C:C,MATCH(B182,'POLICY Xp'!A:A,0))</f>
        <v>7355</v>
      </c>
      <c r="D182" s="1">
        <f>SUMIF($A$3:A182,A182,$C$3:C182)</f>
        <v>131687</v>
      </c>
      <c r="J182" s="1" t="s">
        <v>431</v>
      </c>
      <c r="K182" s="1">
        <f>INDEX(hPower[Max Lv Min],MATCH('Hero Level Curves'!L182,hPower[id],0))</f>
        <v>70</v>
      </c>
      <c r="L182" s="1">
        <v>6</v>
      </c>
    </row>
    <row r="183" spans="1:12">
      <c r="A183" s="1" t="str">
        <f t="shared" si="2"/>
        <v>1MM70</v>
      </c>
      <c r="B183" s="1">
        <v>46</v>
      </c>
      <c r="C183" s="1">
        <f>INDEX('POLICY Xp'!C:C,MATCH(B183,'POLICY Xp'!A:A,0))</f>
        <v>7610</v>
      </c>
      <c r="D183" s="1">
        <f>SUMIF($A$3:A183,A183,$C$3:C183)</f>
        <v>139297</v>
      </c>
      <c r="J183" s="1" t="s">
        <v>431</v>
      </c>
      <c r="K183" s="1">
        <f>INDEX(hPower[Max Lv Min],MATCH('Hero Level Curves'!L183,hPower[id],0))</f>
        <v>70</v>
      </c>
      <c r="L183" s="1">
        <v>6</v>
      </c>
    </row>
    <row r="184" spans="1:12">
      <c r="A184" s="1" t="str">
        <f t="shared" si="2"/>
        <v>1MM70</v>
      </c>
      <c r="B184" s="1">
        <v>47</v>
      </c>
      <c r="C184" s="1">
        <f>INDEX('POLICY Xp'!C:C,MATCH(B184,'POLICY Xp'!A:A,0))</f>
        <v>7869</v>
      </c>
      <c r="D184" s="1">
        <f>SUMIF($A$3:A184,A184,$C$3:C184)</f>
        <v>147166</v>
      </c>
      <c r="J184" s="1" t="s">
        <v>431</v>
      </c>
      <c r="K184" s="1">
        <f>INDEX(hPower[Max Lv Min],MATCH('Hero Level Curves'!L184,hPower[id],0))</f>
        <v>70</v>
      </c>
      <c r="L184" s="1">
        <v>6</v>
      </c>
    </row>
    <row r="185" spans="1:12">
      <c r="A185" s="1" t="str">
        <f t="shared" si="2"/>
        <v>1MM70</v>
      </c>
      <c r="B185" s="1">
        <v>48</v>
      </c>
      <c r="C185" s="1">
        <f>INDEX('POLICY Xp'!C:C,MATCH(B185,'POLICY Xp'!A:A,0))</f>
        <v>8129</v>
      </c>
      <c r="D185" s="1">
        <f>SUMIF($A$3:A185,A185,$C$3:C185)</f>
        <v>155295</v>
      </c>
      <c r="J185" s="1" t="s">
        <v>431</v>
      </c>
      <c r="K185" s="1">
        <f>INDEX(hPower[Max Lv Min],MATCH('Hero Level Curves'!L185,hPower[id],0))</f>
        <v>70</v>
      </c>
      <c r="L185" s="1">
        <v>6</v>
      </c>
    </row>
    <row r="186" spans="1:12">
      <c r="A186" s="1" t="str">
        <f t="shared" si="2"/>
        <v>1MM70</v>
      </c>
      <c r="B186" s="1">
        <v>49</v>
      </c>
      <c r="C186" s="1">
        <f>INDEX('POLICY Xp'!C:C,MATCH(B186,'POLICY Xp'!A:A,0))</f>
        <v>8392</v>
      </c>
      <c r="D186" s="1">
        <f>SUMIF($A$3:A186,A186,$C$3:C186)</f>
        <v>163687</v>
      </c>
      <c r="J186" s="1" t="s">
        <v>431</v>
      </c>
      <c r="K186" s="1">
        <f>INDEX(hPower[Max Lv Min],MATCH('Hero Level Curves'!L186,hPower[id],0))</f>
        <v>70</v>
      </c>
      <c r="L186" s="1">
        <v>6</v>
      </c>
    </row>
    <row r="187" spans="1:12">
      <c r="A187" s="1" t="str">
        <f t="shared" si="2"/>
        <v>1MM70</v>
      </c>
      <c r="B187" s="1">
        <v>50</v>
      </c>
      <c r="C187" s="1">
        <f>INDEX('POLICY Xp'!C:C,MATCH(B187,'POLICY Xp'!A:A,0))</f>
        <v>8659</v>
      </c>
      <c r="D187" s="1">
        <f>SUMIF($A$3:A187,A187,$C$3:C187)</f>
        <v>172346</v>
      </c>
      <c r="J187" s="1" t="s">
        <v>431</v>
      </c>
      <c r="K187" s="1">
        <f>INDEX(hPower[Max Lv Min],MATCH('Hero Level Curves'!L187,hPower[id],0))</f>
        <v>70</v>
      </c>
      <c r="L187" s="1">
        <v>6</v>
      </c>
    </row>
    <row r="188" spans="1:12">
      <c r="A188" s="1" t="str">
        <f t="shared" si="2"/>
        <v>1MM70</v>
      </c>
      <c r="B188" s="1">
        <v>51</v>
      </c>
      <c r="C188" s="1">
        <f>INDEX('POLICY Xp'!C:C,MATCH(B188,'POLICY Xp'!A:A,0))</f>
        <v>8929</v>
      </c>
      <c r="D188" s="1">
        <f>SUMIF($A$3:A188,A188,$C$3:C188)</f>
        <v>181275</v>
      </c>
      <c r="J188" s="1" t="s">
        <v>431</v>
      </c>
      <c r="K188" s="1">
        <f>INDEX(hPower[Max Lv Min],MATCH('Hero Level Curves'!L188,hPower[id],0))</f>
        <v>70</v>
      </c>
      <c r="L188" s="1">
        <v>6</v>
      </c>
    </row>
    <row r="189" spans="1:12">
      <c r="A189" s="1" t="str">
        <f t="shared" si="2"/>
        <v>1MM70</v>
      </c>
      <c r="B189" s="1">
        <v>52</v>
      </c>
      <c r="C189" s="1">
        <f>INDEX('POLICY Xp'!C:C,MATCH(B189,'POLICY Xp'!A:A,0))</f>
        <v>9200</v>
      </c>
      <c r="D189" s="1">
        <f>SUMIF($A$3:A189,A189,$C$3:C189)</f>
        <v>190475</v>
      </c>
      <c r="J189" s="1" t="s">
        <v>431</v>
      </c>
      <c r="K189" s="1">
        <f>INDEX(hPower[Max Lv Min],MATCH('Hero Level Curves'!L189,hPower[id],0))</f>
        <v>70</v>
      </c>
      <c r="L189" s="1">
        <v>6</v>
      </c>
    </row>
    <row r="190" spans="1:12">
      <c r="A190" s="1" t="str">
        <f t="shared" si="2"/>
        <v>1MM70</v>
      </c>
      <c r="B190" s="1">
        <v>53</v>
      </c>
      <c r="C190" s="1">
        <f>INDEX('POLICY Xp'!C:C,MATCH(B190,'POLICY Xp'!A:A,0))</f>
        <v>9475</v>
      </c>
      <c r="D190" s="1">
        <f>SUMIF($A$3:A190,A190,$C$3:C190)</f>
        <v>199950</v>
      </c>
      <c r="J190" s="1" t="s">
        <v>431</v>
      </c>
      <c r="K190" s="1">
        <f>INDEX(hPower[Max Lv Min],MATCH('Hero Level Curves'!L190,hPower[id],0))</f>
        <v>70</v>
      </c>
      <c r="L190" s="1">
        <v>6</v>
      </c>
    </row>
    <row r="191" spans="1:12">
      <c r="A191" s="1" t="str">
        <f t="shared" si="2"/>
        <v>1MM70</v>
      </c>
      <c r="B191" s="1">
        <v>54</v>
      </c>
      <c r="C191" s="1">
        <f>INDEX('POLICY Xp'!C:C,MATCH(B191,'POLICY Xp'!A:A,0))</f>
        <v>9752</v>
      </c>
      <c r="D191" s="1">
        <f>SUMIF($A$3:A191,A191,$C$3:C191)</f>
        <v>209702</v>
      </c>
      <c r="J191" s="1" t="s">
        <v>431</v>
      </c>
      <c r="K191" s="1">
        <f>INDEX(hPower[Max Lv Min],MATCH('Hero Level Curves'!L191,hPower[id],0))</f>
        <v>70</v>
      </c>
      <c r="L191" s="1">
        <v>6</v>
      </c>
    </row>
    <row r="192" spans="1:12">
      <c r="A192" s="1" t="str">
        <f t="shared" si="2"/>
        <v>1MM70</v>
      </c>
      <c r="B192" s="1">
        <v>55</v>
      </c>
      <c r="C192" s="1">
        <f>INDEX('POLICY Xp'!C:C,MATCH(B192,'POLICY Xp'!A:A,0))</f>
        <v>10032</v>
      </c>
      <c r="D192" s="1">
        <f>SUMIF($A$3:A192,A192,$C$3:C192)</f>
        <v>219734</v>
      </c>
      <c r="J192" s="1" t="s">
        <v>431</v>
      </c>
      <c r="K192" s="1">
        <f>INDEX(hPower[Max Lv Min],MATCH('Hero Level Curves'!L192,hPower[id],0))</f>
        <v>70</v>
      </c>
      <c r="L192" s="1">
        <v>6</v>
      </c>
    </row>
    <row r="193" spans="1:12">
      <c r="A193" s="1" t="str">
        <f t="shared" si="2"/>
        <v>1MM70</v>
      </c>
      <c r="B193" s="1">
        <v>56</v>
      </c>
      <c r="C193" s="1">
        <f>INDEX('POLICY Xp'!C:C,MATCH(B193,'POLICY Xp'!A:A,0))</f>
        <v>10314</v>
      </c>
      <c r="D193" s="1">
        <f>SUMIF($A$3:A193,A193,$C$3:C193)</f>
        <v>230048</v>
      </c>
      <c r="J193" s="1" t="s">
        <v>431</v>
      </c>
      <c r="K193" s="1">
        <f>INDEX(hPower[Max Lv Min],MATCH('Hero Level Curves'!L193,hPower[id],0))</f>
        <v>70</v>
      </c>
      <c r="L193" s="1">
        <v>6</v>
      </c>
    </row>
    <row r="194" spans="1:12">
      <c r="A194" s="1" t="str">
        <f t="shared" si="2"/>
        <v>1MM70</v>
      </c>
      <c r="B194" s="1">
        <v>57</v>
      </c>
      <c r="C194" s="1">
        <f>INDEX('POLICY Xp'!C:C,MATCH(B194,'POLICY Xp'!A:A,0))</f>
        <v>10600</v>
      </c>
      <c r="D194" s="1">
        <f>SUMIF($A$3:A194,A194,$C$3:C194)</f>
        <v>240648</v>
      </c>
      <c r="J194" s="1" t="s">
        <v>431</v>
      </c>
      <c r="K194" s="1">
        <f>INDEX(hPower[Max Lv Min],MATCH('Hero Level Curves'!L194,hPower[id],0))</f>
        <v>70</v>
      </c>
      <c r="L194" s="1">
        <v>6</v>
      </c>
    </row>
    <row r="195" spans="1:12">
      <c r="A195" s="1" t="str">
        <f t="shared" si="2"/>
        <v>1MM70</v>
      </c>
      <c r="B195" s="1">
        <v>58</v>
      </c>
      <c r="C195" s="1">
        <f>INDEX('POLICY Xp'!C:C,MATCH(B195,'POLICY Xp'!A:A,0))</f>
        <v>10887</v>
      </c>
      <c r="D195" s="1">
        <f>SUMIF($A$3:A195,A195,$C$3:C195)</f>
        <v>251535</v>
      </c>
      <c r="J195" s="1" t="s">
        <v>431</v>
      </c>
      <c r="K195" s="1">
        <f>INDEX(hPower[Max Lv Min],MATCH('Hero Level Curves'!L195,hPower[id],0))</f>
        <v>70</v>
      </c>
      <c r="L195" s="1">
        <v>6</v>
      </c>
    </row>
    <row r="196" spans="1:12">
      <c r="A196" s="1" t="str">
        <f t="shared" ref="A196:A207" si="3">J196&amp;K196</f>
        <v>1MM70</v>
      </c>
      <c r="B196" s="1">
        <v>59</v>
      </c>
      <c r="C196" s="1">
        <f>INDEX('POLICY Xp'!C:C,MATCH(B196,'POLICY Xp'!A:A,0))</f>
        <v>11178</v>
      </c>
      <c r="D196" s="1">
        <f>SUMIF($A$3:A196,A196,$C$3:C196)</f>
        <v>262713</v>
      </c>
      <c r="J196" s="1" t="s">
        <v>431</v>
      </c>
      <c r="K196" s="1">
        <f>INDEX(hPower[Max Lv Min],MATCH('Hero Level Curves'!L196,hPower[id],0))</f>
        <v>70</v>
      </c>
      <c r="L196" s="1">
        <v>6</v>
      </c>
    </row>
    <row r="197" spans="1:12">
      <c r="A197" s="1" t="str">
        <f t="shared" si="3"/>
        <v>1MM70</v>
      </c>
      <c r="B197" s="1">
        <v>60</v>
      </c>
      <c r="C197" s="1">
        <f>INDEX('POLICY Xp'!C:C,MATCH(B197,'POLICY Xp'!A:A,0))</f>
        <v>11471</v>
      </c>
      <c r="D197" s="1">
        <f>SUMIF($A$3:A197,A197,$C$3:C197)</f>
        <v>274184</v>
      </c>
      <c r="J197" s="1" t="s">
        <v>431</v>
      </c>
      <c r="K197" s="1">
        <f>INDEX(hPower[Max Lv Min],MATCH('Hero Level Curves'!L197,hPower[id],0))</f>
        <v>70</v>
      </c>
      <c r="L197" s="1">
        <v>6</v>
      </c>
    </row>
    <row r="198" spans="1:12">
      <c r="A198" s="1" t="str">
        <f t="shared" si="3"/>
        <v>1MM70</v>
      </c>
      <c r="B198" s="1">
        <v>61</v>
      </c>
      <c r="C198" s="1">
        <f>INDEX('POLICY Xp'!C:C,MATCH(B198,'POLICY Xp'!A:A,0))</f>
        <v>11766</v>
      </c>
      <c r="D198" s="1">
        <f>SUMIF($A$3:A198,A198,$C$3:C198)</f>
        <v>285950</v>
      </c>
      <c r="J198" s="1" t="s">
        <v>431</v>
      </c>
      <c r="K198" s="1">
        <f>INDEX(hPower[Max Lv Min],MATCH('Hero Level Curves'!L198,hPower[id],0))</f>
        <v>70</v>
      </c>
      <c r="L198" s="1">
        <v>6</v>
      </c>
    </row>
    <row r="199" spans="1:12">
      <c r="A199" s="1" t="str">
        <f t="shared" si="3"/>
        <v>1MM70</v>
      </c>
      <c r="B199" s="1">
        <v>62</v>
      </c>
      <c r="C199" s="1">
        <f>INDEX('POLICY Xp'!C:C,MATCH(B199,'POLICY Xp'!A:A,0))</f>
        <v>12064</v>
      </c>
      <c r="D199" s="1">
        <f>SUMIF($A$3:A199,A199,$C$3:C199)</f>
        <v>298014</v>
      </c>
      <c r="J199" s="1" t="s">
        <v>431</v>
      </c>
      <c r="K199" s="1">
        <f>INDEX(hPower[Max Lv Min],MATCH('Hero Level Curves'!L199,hPower[id],0))</f>
        <v>70</v>
      </c>
      <c r="L199" s="1">
        <v>6</v>
      </c>
    </row>
    <row r="200" spans="1:12">
      <c r="A200" s="1" t="str">
        <f t="shared" si="3"/>
        <v>1MM70</v>
      </c>
      <c r="B200" s="1">
        <v>63</v>
      </c>
      <c r="C200" s="1">
        <f>INDEX('POLICY Xp'!C:C,MATCH(B200,'POLICY Xp'!A:A,0))</f>
        <v>12364</v>
      </c>
      <c r="D200" s="1">
        <f>SUMIF($A$3:A200,A200,$C$3:C200)</f>
        <v>310378</v>
      </c>
      <c r="J200" s="1" t="s">
        <v>431</v>
      </c>
      <c r="K200" s="1">
        <f>INDEX(hPower[Max Lv Min],MATCH('Hero Level Curves'!L200,hPower[id],0))</f>
        <v>70</v>
      </c>
      <c r="L200" s="1">
        <v>6</v>
      </c>
    </row>
    <row r="201" spans="1:12">
      <c r="A201" s="1" t="str">
        <f t="shared" si="3"/>
        <v>1MM70</v>
      </c>
      <c r="B201" s="1">
        <v>64</v>
      </c>
      <c r="C201" s="1">
        <f>INDEX('POLICY Xp'!C:C,MATCH(B201,'POLICY Xp'!A:A,0))</f>
        <v>12667</v>
      </c>
      <c r="D201" s="1">
        <f>SUMIF($A$3:A201,A201,$C$3:C201)</f>
        <v>323045</v>
      </c>
      <c r="J201" s="1" t="s">
        <v>431</v>
      </c>
      <c r="K201" s="1">
        <f>INDEX(hPower[Max Lv Min],MATCH('Hero Level Curves'!L201,hPower[id],0))</f>
        <v>70</v>
      </c>
      <c r="L201" s="1">
        <v>6</v>
      </c>
    </row>
    <row r="202" spans="1:12">
      <c r="A202" s="1" t="str">
        <f t="shared" si="3"/>
        <v>1MM70</v>
      </c>
      <c r="B202" s="1">
        <v>65</v>
      </c>
      <c r="C202" s="1">
        <f>INDEX('POLICY Xp'!C:C,MATCH(B202,'POLICY Xp'!A:A,0))</f>
        <v>12973</v>
      </c>
      <c r="D202" s="1">
        <f>SUMIF($A$3:A202,A202,$C$3:C202)</f>
        <v>336018</v>
      </c>
      <c r="J202" s="1" t="s">
        <v>431</v>
      </c>
      <c r="K202" s="1">
        <f>INDEX(hPower[Max Lv Min],MATCH('Hero Level Curves'!L202,hPower[id],0))</f>
        <v>70</v>
      </c>
      <c r="L202" s="1">
        <v>6</v>
      </c>
    </row>
    <row r="203" spans="1:12">
      <c r="A203" s="1" t="str">
        <f t="shared" si="3"/>
        <v>1MM70</v>
      </c>
      <c r="B203" s="1">
        <v>66</v>
      </c>
      <c r="C203" s="1">
        <f>INDEX('POLICY Xp'!C:C,MATCH(B203,'POLICY Xp'!A:A,0))</f>
        <v>13279</v>
      </c>
      <c r="D203" s="1">
        <f>SUMIF($A$3:A203,A203,$C$3:C203)</f>
        <v>349297</v>
      </c>
      <c r="J203" s="1" t="s">
        <v>431</v>
      </c>
      <c r="K203" s="1">
        <f>INDEX(hPower[Max Lv Min],MATCH('Hero Level Curves'!L203,hPower[id],0))</f>
        <v>70</v>
      </c>
      <c r="L203" s="1">
        <v>6</v>
      </c>
    </row>
    <row r="204" spans="1:12">
      <c r="A204" s="1" t="str">
        <f t="shared" si="3"/>
        <v>1MM70</v>
      </c>
      <c r="B204" s="1">
        <v>67</v>
      </c>
      <c r="C204" s="1">
        <f>INDEX('POLICY Xp'!C:C,MATCH(B204,'POLICY Xp'!A:A,0))</f>
        <v>13590</v>
      </c>
      <c r="D204" s="1">
        <f>SUMIF($A$3:A204,A204,$C$3:C204)</f>
        <v>362887</v>
      </c>
      <c r="J204" s="1" t="s">
        <v>431</v>
      </c>
      <c r="K204" s="1">
        <f>INDEX(hPower[Max Lv Min],MATCH('Hero Level Curves'!L204,hPower[id],0))</f>
        <v>70</v>
      </c>
      <c r="L204" s="1">
        <v>6</v>
      </c>
    </row>
    <row r="205" spans="1:12">
      <c r="A205" s="1" t="str">
        <f t="shared" si="3"/>
        <v>1MM70</v>
      </c>
      <c r="B205" s="1">
        <v>68</v>
      </c>
      <c r="C205" s="1">
        <f>INDEX('POLICY Xp'!C:C,MATCH(B205,'POLICY Xp'!A:A,0))</f>
        <v>13903</v>
      </c>
      <c r="D205" s="1">
        <f>SUMIF($A$3:A205,A205,$C$3:C205)</f>
        <v>376790</v>
      </c>
      <c r="J205" s="1" t="s">
        <v>431</v>
      </c>
      <c r="K205" s="1">
        <f>INDEX(hPower[Max Lv Min],MATCH('Hero Level Curves'!L205,hPower[id],0))</f>
        <v>70</v>
      </c>
      <c r="L205" s="1">
        <v>6</v>
      </c>
    </row>
    <row r="206" spans="1:12">
      <c r="A206" s="1" t="str">
        <f t="shared" si="3"/>
        <v>1MM70</v>
      </c>
      <c r="B206" s="1">
        <v>69</v>
      </c>
      <c r="C206" s="1">
        <f>INDEX('POLICY Xp'!C:C,MATCH(B206,'POLICY Xp'!A:A,0))</f>
        <v>14217</v>
      </c>
      <c r="D206" s="1">
        <f>SUMIF($A$3:A206,A206,$C$3:C206)</f>
        <v>391007</v>
      </c>
      <c r="J206" s="1" t="s">
        <v>431</v>
      </c>
      <c r="K206" s="1">
        <f>INDEX(hPower[Max Lv Min],MATCH('Hero Level Curves'!L206,hPower[id],0))</f>
        <v>70</v>
      </c>
      <c r="L206" s="1">
        <v>6</v>
      </c>
    </row>
    <row r="207" spans="1:12">
      <c r="A207" s="1" t="str">
        <f t="shared" si="3"/>
        <v>1MM70</v>
      </c>
      <c r="B207" s="1">
        <v>70</v>
      </c>
      <c r="C207" s="1">
        <f>INDEX('POLICY Xp'!C:C,MATCH(B207,'POLICY Xp'!A:A,0))</f>
        <v>14534</v>
      </c>
      <c r="D207" s="1">
        <f>SUMIF($A$3:A207,A207,$C$3:C207)</f>
        <v>405541</v>
      </c>
      <c r="J207" s="1" t="s">
        <v>431</v>
      </c>
      <c r="K207" s="1">
        <f>INDEX(hPower[Max Lv Min],MATCH('Hero Level Curves'!L207,hPower[id],0))</f>
        <v>70</v>
      </c>
      <c r="L207" s="1">
        <v>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BD328"/>
  <sheetViews>
    <sheetView topLeftCell="A162" workbookViewId="0">
      <selection activeCell="B192" sqref="B192"/>
    </sheetView>
  </sheetViews>
  <sheetFormatPr baseColWidth="10" defaultRowHeight="12" x14ac:dyDescent="0"/>
  <cols>
    <col min="1" max="1" width="36.83203125" style="11" bestFit="1" customWidth="1"/>
    <col min="2" max="2" width="11.1640625" style="11" customWidth="1"/>
    <col min="3" max="3" width="11.33203125" style="11" customWidth="1"/>
    <col min="4" max="4" width="17.6640625" style="11" bestFit="1" customWidth="1"/>
    <col min="5" max="5" width="11.83203125" style="11" bestFit="1" customWidth="1"/>
    <col min="6" max="6" width="11.83203125" style="11" customWidth="1"/>
    <col min="7" max="7" width="15.83203125" style="11" bestFit="1" customWidth="1"/>
    <col min="8" max="8" width="14.5" style="11" bestFit="1" customWidth="1"/>
    <col min="9" max="9" width="12.1640625" style="11" customWidth="1"/>
    <col min="10" max="10" width="16.6640625" style="11" bestFit="1" customWidth="1"/>
    <col min="11" max="11" width="22.1640625" style="11" bestFit="1" customWidth="1"/>
    <col min="12" max="12" width="18" style="11" bestFit="1" customWidth="1"/>
    <col min="13" max="13" width="18" style="11" customWidth="1"/>
    <col min="14" max="15" width="18.5" style="11" customWidth="1"/>
    <col min="16" max="16" width="5" style="125" customWidth="1"/>
    <col min="17" max="17" width="22.1640625" style="11" bestFit="1" customWidth="1"/>
    <col min="18" max="21" width="10.1640625" style="11" customWidth="1"/>
    <col min="22" max="22" width="15.83203125" style="11" bestFit="1" customWidth="1"/>
    <col min="23" max="23" width="16.5" style="214" customWidth="1"/>
    <col min="24" max="24" width="13" style="214" customWidth="1"/>
    <col min="25" max="25" width="15.5" style="214" customWidth="1"/>
    <col min="26" max="26" width="15" style="214" customWidth="1"/>
    <col min="27" max="27" width="18.5" style="214" customWidth="1"/>
    <col min="28" max="28" width="10.5" style="214" customWidth="1"/>
    <col min="29" max="29" width="13.1640625" style="11" customWidth="1"/>
    <col min="30" max="30" width="18.5" style="11" bestFit="1" customWidth="1"/>
    <col min="31" max="32" width="13.1640625" style="11" customWidth="1"/>
    <col min="33" max="33" width="15" style="11" customWidth="1"/>
    <col min="34" max="38" width="3.1640625" style="11" customWidth="1"/>
    <col min="39" max="39" width="6.33203125" style="11" customWidth="1"/>
    <col min="40" max="41" width="10" style="11" customWidth="1"/>
    <col min="42" max="43" width="10.83203125" style="11"/>
    <col min="44" max="44" width="16.5" style="11" bestFit="1" customWidth="1"/>
    <col min="45" max="45" width="15" style="11" customWidth="1"/>
    <col min="46" max="46" width="5.1640625" style="11" customWidth="1"/>
    <col min="47" max="47" width="4.1640625" style="11" customWidth="1"/>
    <col min="48" max="48" width="4.83203125" style="11" customWidth="1"/>
    <col min="49" max="49" width="5.6640625" style="11" customWidth="1"/>
    <col min="50" max="51" width="10" style="11" customWidth="1"/>
    <col min="52" max="16384" width="10.83203125" style="11"/>
  </cols>
  <sheetData>
    <row r="1" spans="1:56" customFormat="1" ht="16">
      <c r="A1" s="124" t="s">
        <v>141</v>
      </c>
      <c r="B1" s="104" t="s">
        <v>142</v>
      </c>
      <c r="C1" s="104" t="s">
        <v>143</v>
      </c>
      <c r="D1" s="104" t="s">
        <v>84</v>
      </c>
      <c r="E1" s="104" t="s">
        <v>144</v>
      </c>
      <c r="F1" s="104" t="s">
        <v>1162</v>
      </c>
      <c r="G1" s="104" t="s">
        <v>29</v>
      </c>
      <c r="H1" s="104" t="s">
        <v>145</v>
      </c>
      <c r="I1" s="104" t="s">
        <v>147</v>
      </c>
      <c r="J1" s="104" t="s">
        <v>460</v>
      </c>
      <c r="K1" s="104" t="s">
        <v>0</v>
      </c>
      <c r="L1" s="104" t="s">
        <v>28</v>
      </c>
      <c r="M1" s="104" t="s">
        <v>1367</v>
      </c>
      <c r="N1" s="13" t="s">
        <v>235</v>
      </c>
      <c r="O1" s="104" t="s">
        <v>778</v>
      </c>
      <c r="P1" s="13" t="s">
        <v>323</v>
      </c>
      <c r="Q1" s="104" t="s">
        <v>710</v>
      </c>
      <c r="R1" s="13" t="s">
        <v>1685</v>
      </c>
      <c r="W1" s="9" t="s">
        <v>235</v>
      </c>
      <c r="X1" t="s">
        <v>248</v>
      </c>
      <c r="AF1" s="9" t="s">
        <v>235</v>
      </c>
      <c r="AG1" t="s">
        <v>248</v>
      </c>
      <c r="AR1" s="9" t="s">
        <v>235</v>
      </c>
      <c r="AS1" t="s">
        <v>462</v>
      </c>
    </row>
    <row r="2" spans="1:56" customFormat="1" ht="16">
      <c r="A2" s="7" t="s">
        <v>1092</v>
      </c>
      <c r="B2" s="1" t="s">
        <v>26</v>
      </c>
      <c r="C2" s="1" t="s">
        <v>157</v>
      </c>
      <c r="D2" s="1" t="s">
        <v>93</v>
      </c>
      <c r="E2" s="1" t="s">
        <v>16</v>
      </c>
      <c r="F2" s="1">
        <f>INDEX('Hero Types'!A:A,MATCH(E2,'Hero Types'!B:B,0),0)</f>
        <v>2</v>
      </c>
      <c r="G2" s="1" t="s">
        <v>224</v>
      </c>
      <c r="H2" s="1">
        <v>1</v>
      </c>
      <c r="I2" s="1">
        <v>1</v>
      </c>
      <c r="J2" s="1" t="s">
        <v>156</v>
      </c>
      <c r="K2" s="1" t="s">
        <v>678</v>
      </c>
      <c r="L2" s="1">
        <v>1</v>
      </c>
      <c r="M2" s="1">
        <v>2</v>
      </c>
      <c r="N2" s="1" t="s">
        <v>467</v>
      </c>
      <c r="O2" s="1">
        <v>1</v>
      </c>
      <c r="P2" s="27"/>
      <c r="Q2" s="1" t="s">
        <v>678</v>
      </c>
      <c r="R2" t="str">
        <f>IF(REFHero[[#This Row],[Rarity Tier]]=REFHero[[#This Row],[Max Rarity]],"Max","Evo")</f>
        <v>Evo</v>
      </c>
      <c r="S2" s="12"/>
      <c r="W2" s="9" t="s">
        <v>147</v>
      </c>
      <c r="X2" t="s">
        <v>248</v>
      </c>
      <c r="AF2" s="9" t="s">
        <v>147</v>
      </c>
      <c r="AG2" t="s">
        <v>248</v>
      </c>
      <c r="AR2" s="9" t="s">
        <v>147</v>
      </c>
      <c r="AS2" s="10">
        <v>1</v>
      </c>
      <c r="BB2" s="11"/>
      <c r="BC2" s="11"/>
      <c r="BD2" s="11"/>
    </row>
    <row r="3" spans="1:56" customFormat="1" ht="16">
      <c r="A3" s="7" t="s">
        <v>1091</v>
      </c>
      <c r="B3" s="1" t="s">
        <v>26</v>
      </c>
      <c r="C3" s="1" t="s">
        <v>157</v>
      </c>
      <c r="D3" s="1" t="s">
        <v>93</v>
      </c>
      <c r="E3" s="1" t="s">
        <v>16</v>
      </c>
      <c r="F3" s="1">
        <f>INDEX('Hero Types'!A:A,MATCH(E3,'Hero Types'!B:B,0),0)</f>
        <v>2</v>
      </c>
      <c r="G3" s="1" t="s">
        <v>224</v>
      </c>
      <c r="H3" s="1">
        <v>2</v>
      </c>
      <c r="I3" s="1">
        <v>2</v>
      </c>
      <c r="J3" s="1" t="s">
        <v>156</v>
      </c>
      <c r="K3" s="1" t="s">
        <v>679</v>
      </c>
      <c r="L3" s="1">
        <v>1</v>
      </c>
      <c r="M3" s="1">
        <v>2</v>
      </c>
      <c r="N3" s="1" t="s">
        <v>467</v>
      </c>
      <c r="O3" s="1">
        <v>1</v>
      </c>
      <c r="P3" s="27"/>
      <c r="Q3" s="1" t="s">
        <v>679</v>
      </c>
      <c r="R3" t="str">
        <f>IF(REFHero[[#This Row],[Rarity Tier]]=REFHero[[#This Row],[Max Rarity]],"Max","Evo")</f>
        <v>Max</v>
      </c>
      <c r="S3" s="12"/>
      <c r="BB3" s="11"/>
      <c r="BC3" s="11"/>
      <c r="BD3" s="11"/>
    </row>
    <row r="4" spans="1:56" customFormat="1" ht="16">
      <c r="A4" s="7" t="s">
        <v>748</v>
      </c>
      <c r="B4" s="1" t="s">
        <v>23</v>
      </c>
      <c r="C4" s="1" t="s">
        <v>153</v>
      </c>
      <c r="D4" s="1" t="s">
        <v>93</v>
      </c>
      <c r="E4" s="1" t="s">
        <v>16</v>
      </c>
      <c r="F4" s="1">
        <f>INDEX('Hero Types'!A:A,MATCH(E4,'Hero Types'!B:B,0),0)</f>
        <v>2</v>
      </c>
      <c r="G4" s="1" t="s">
        <v>105</v>
      </c>
      <c r="H4" s="1">
        <v>1</v>
      </c>
      <c r="I4" s="1">
        <v>1</v>
      </c>
      <c r="J4" s="1" t="s">
        <v>156</v>
      </c>
      <c r="K4" s="1" t="s">
        <v>616</v>
      </c>
      <c r="L4" s="1">
        <v>1</v>
      </c>
      <c r="M4" s="1">
        <v>2</v>
      </c>
      <c r="N4" s="1" t="s">
        <v>462</v>
      </c>
      <c r="O4" s="1">
        <v>1</v>
      </c>
      <c r="P4" s="27"/>
      <c r="Q4" s="1" t="s">
        <v>616</v>
      </c>
      <c r="R4" t="str">
        <f>IF(REFHero[[#This Row],[Rarity Tier]]=REFHero[[#This Row],[Max Rarity]],"Max","Evo")</f>
        <v>Evo</v>
      </c>
      <c r="S4" s="12"/>
      <c r="X4" s="9" t="s">
        <v>249</v>
      </c>
      <c r="AF4" s="9" t="s">
        <v>459</v>
      </c>
      <c r="AG4" s="9" t="s">
        <v>458</v>
      </c>
      <c r="AR4" s="9" t="s">
        <v>459</v>
      </c>
      <c r="AS4" s="9" t="s">
        <v>458</v>
      </c>
      <c r="BB4" s="11"/>
      <c r="BC4" s="11"/>
      <c r="BD4" s="11"/>
    </row>
    <row r="5" spans="1:56" customFormat="1" ht="16">
      <c r="A5" s="7" t="s">
        <v>749</v>
      </c>
      <c r="B5" s="1" t="s">
        <v>23</v>
      </c>
      <c r="C5" s="1" t="s">
        <v>153</v>
      </c>
      <c r="D5" s="1" t="s">
        <v>93</v>
      </c>
      <c r="E5" s="1" t="s">
        <v>16</v>
      </c>
      <c r="F5" s="1">
        <f>INDEX('Hero Types'!A:A,MATCH(E5,'Hero Types'!B:B,0),0)</f>
        <v>2</v>
      </c>
      <c r="G5" s="1" t="s">
        <v>105</v>
      </c>
      <c r="H5" s="1">
        <v>2</v>
      </c>
      <c r="I5" s="1">
        <v>2</v>
      </c>
      <c r="J5" s="1" t="s">
        <v>156</v>
      </c>
      <c r="K5" s="1" t="s">
        <v>617</v>
      </c>
      <c r="L5" s="1">
        <v>1</v>
      </c>
      <c r="M5" s="1">
        <v>2</v>
      </c>
      <c r="N5" s="1" t="s">
        <v>462</v>
      </c>
      <c r="O5" s="1">
        <v>1</v>
      </c>
      <c r="P5" s="27"/>
      <c r="Q5" s="1" t="s">
        <v>617</v>
      </c>
      <c r="R5" t="str">
        <f>IF(REFHero[[#This Row],[Rarity Tier]]=REFHero[[#This Row],[Max Rarity]],"Max","Evo")</f>
        <v>Max</v>
      </c>
      <c r="S5" s="12"/>
      <c r="W5" s="9" t="s">
        <v>28</v>
      </c>
      <c r="X5" t="s">
        <v>250</v>
      </c>
      <c r="Y5" t="s">
        <v>251</v>
      </c>
      <c r="Z5" t="s">
        <v>457</v>
      </c>
      <c r="AA5" t="s">
        <v>236</v>
      </c>
      <c r="AB5" t="s">
        <v>779</v>
      </c>
      <c r="AF5" s="9" t="s">
        <v>138</v>
      </c>
      <c r="AG5">
        <v>1</v>
      </c>
      <c r="AH5">
        <v>2</v>
      </c>
      <c r="AI5">
        <v>3</v>
      </c>
      <c r="AJ5">
        <v>4</v>
      </c>
      <c r="AK5">
        <v>5</v>
      </c>
      <c r="AL5">
        <v>6</v>
      </c>
      <c r="AM5" t="s">
        <v>455</v>
      </c>
      <c r="AN5" t="s">
        <v>139</v>
      </c>
      <c r="AR5" s="9" t="s">
        <v>138</v>
      </c>
      <c r="AS5" t="s">
        <v>26</v>
      </c>
      <c r="AT5" t="s">
        <v>23</v>
      </c>
      <c r="AU5" t="s">
        <v>22</v>
      </c>
      <c r="AV5" t="s">
        <v>25</v>
      </c>
      <c r="AW5" t="s">
        <v>24</v>
      </c>
      <c r="AX5" t="s">
        <v>139</v>
      </c>
      <c r="BB5" s="11"/>
      <c r="BC5" s="11"/>
      <c r="BD5" s="11"/>
    </row>
    <row r="6" spans="1:56" customFormat="1" ht="16">
      <c r="A6" s="7" t="s">
        <v>1122</v>
      </c>
      <c r="B6" s="1" t="s">
        <v>22</v>
      </c>
      <c r="C6" s="1" t="s">
        <v>153</v>
      </c>
      <c r="D6" s="1" t="s">
        <v>93</v>
      </c>
      <c r="E6" s="1" t="s">
        <v>16</v>
      </c>
      <c r="F6" s="1">
        <f>INDEX('Hero Types'!A:A,MATCH(E6,'Hero Types'!B:B,0),0)</f>
        <v>2</v>
      </c>
      <c r="G6" s="1" t="s">
        <v>154</v>
      </c>
      <c r="H6" s="1">
        <v>1</v>
      </c>
      <c r="I6" s="1">
        <v>1</v>
      </c>
      <c r="J6" s="1" t="s">
        <v>156</v>
      </c>
      <c r="K6" s="1" t="s">
        <v>550</v>
      </c>
      <c r="L6" s="1">
        <v>1</v>
      </c>
      <c r="M6" s="1">
        <v>2</v>
      </c>
      <c r="N6" s="1" t="s">
        <v>467</v>
      </c>
      <c r="O6" s="1">
        <v>1</v>
      </c>
      <c r="P6" s="27"/>
      <c r="Q6" s="1" t="s">
        <v>550</v>
      </c>
      <c r="R6" t="str">
        <f>IF(REFHero[[#This Row],[Rarity Tier]]=REFHero[[#This Row],[Max Rarity]],"Max","Evo")</f>
        <v>Evo</v>
      </c>
      <c r="S6" s="12"/>
      <c r="W6" s="10">
        <v>1</v>
      </c>
      <c r="X6" s="11">
        <v>4</v>
      </c>
      <c r="Y6" s="11">
        <v>1</v>
      </c>
      <c r="Z6" s="11">
        <v>1</v>
      </c>
      <c r="AA6" s="11">
        <v>61</v>
      </c>
      <c r="AB6" s="11">
        <v>2</v>
      </c>
      <c r="AF6" s="10" t="s">
        <v>156</v>
      </c>
      <c r="AG6" s="11">
        <v>5</v>
      </c>
      <c r="AH6" s="11">
        <v>5</v>
      </c>
      <c r="AI6" s="11"/>
      <c r="AJ6" s="11"/>
      <c r="AK6" s="11"/>
      <c r="AL6" s="11"/>
      <c r="AM6" s="11"/>
      <c r="AN6" s="11">
        <v>10</v>
      </c>
      <c r="AR6" s="10">
        <v>1</v>
      </c>
      <c r="AS6" s="11">
        <v>3</v>
      </c>
      <c r="AT6" s="11">
        <v>3</v>
      </c>
      <c r="AU6" s="11">
        <v>3</v>
      </c>
      <c r="AV6" s="11">
        <v>3</v>
      </c>
      <c r="AW6" s="11">
        <v>3</v>
      </c>
      <c r="AX6" s="11">
        <v>15</v>
      </c>
      <c r="BB6" s="11"/>
      <c r="BC6" s="11"/>
      <c r="BD6" s="11"/>
    </row>
    <row r="7" spans="1:56" customFormat="1" ht="16">
      <c r="A7" s="7" t="s">
        <v>1123</v>
      </c>
      <c r="B7" s="1" t="s">
        <v>22</v>
      </c>
      <c r="C7" s="1" t="s">
        <v>153</v>
      </c>
      <c r="D7" s="1" t="s">
        <v>93</v>
      </c>
      <c r="E7" s="1" t="s">
        <v>16</v>
      </c>
      <c r="F7" s="1">
        <f>INDEX('Hero Types'!A:A,MATCH(E7,'Hero Types'!B:B,0),0)</f>
        <v>2</v>
      </c>
      <c r="G7" s="1" t="s">
        <v>154</v>
      </c>
      <c r="H7" s="1">
        <v>2</v>
      </c>
      <c r="I7" s="1">
        <v>2</v>
      </c>
      <c r="J7" s="1" t="s">
        <v>156</v>
      </c>
      <c r="K7" s="1" t="s">
        <v>551</v>
      </c>
      <c r="L7" s="1">
        <v>1</v>
      </c>
      <c r="M7" s="1">
        <v>2</v>
      </c>
      <c r="N7" s="1" t="s">
        <v>467</v>
      </c>
      <c r="O7" s="1">
        <v>1</v>
      </c>
      <c r="P7" s="27"/>
      <c r="Q7" s="1" t="s">
        <v>551</v>
      </c>
      <c r="R7" t="str">
        <f>IF(REFHero[[#This Row],[Rarity Tier]]=REFHero[[#This Row],[Max Rarity]],"Max","Evo")</f>
        <v>Max</v>
      </c>
      <c r="S7" s="12"/>
      <c r="W7" s="99" t="s">
        <v>156</v>
      </c>
      <c r="X7" s="11">
        <v>2</v>
      </c>
      <c r="Y7" s="11">
        <v>1</v>
      </c>
      <c r="Z7" s="11">
        <v>1</v>
      </c>
      <c r="AA7" s="11">
        <v>10</v>
      </c>
      <c r="AB7" s="11">
        <v>1</v>
      </c>
      <c r="AF7" s="10" t="s">
        <v>159</v>
      </c>
      <c r="AG7" s="11"/>
      <c r="AH7" s="11">
        <v>5</v>
      </c>
      <c r="AI7" s="11">
        <v>5</v>
      </c>
      <c r="AJ7" s="11"/>
      <c r="AK7" s="11"/>
      <c r="AL7" s="11"/>
      <c r="AM7" s="11"/>
      <c r="AN7" s="11">
        <v>10</v>
      </c>
      <c r="AR7" s="99" t="s">
        <v>156</v>
      </c>
      <c r="AS7" s="11"/>
      <c r="AT7" s="11">
        <v>1</v>
      </c>
      <c r="AU7" s="11"/>
      <c r="AV7" s="11">
        <v>1</v>
      </c>
      <c r="AW7" s="11">
        <v>1</v>
      </c>
      <c r="AX7" s="11">
        <v>3</v>
      </c>
      <c r="BB7" s="11"/>
      <c r="BC7" s="11"/>
      <c r="BD7" s="11"/>
    </row>
    <row r="8" spans="1:56" customFormat="1" ht="16">
      <c r="A8" s="7" t="s">
        <v>764</v>
      </c>
      <c r="B8" s="1" t="s">
        <v>25</v>
      </c>
      <c r="C8" s="1" t="s">
        <v>153</v>
      </c>
      <c r="D8" s="1" t="s">
        <v>111</v>
      </c>
      <c r="E8" s="1" t="s">
        <v>16</v>
      </c>
      <c r="F8" s="1">
        <f>INDEX('Hero Types'!A:A,MATCH(E8,'Hero Types'!B:B,0),0)</f>
        <v>2</v>
      </c>
      <c r="G8" s="1" t="s">
        <v>110</v>
      </c>
      <c r="H8" s="1">
        <v>1</v>
      </c>
      <c r="I8" s="1">
        <v>1</v>
      </c>
      <c r="J8" s="1" t="s">
        <v>156</v>
      </c>
      <c r="K8" s="1" t="s">
        <v>646</v>
      </c>
      <c r="L8" s="1">
        <v>1</v>
      </c>
      <c r="M8" s="1">
        <v>2</v>
      </c>
      <c r="N8" s="1" t="s">
        <v>462</v>
      </c>
      <c r="O8" s="1">
        <v>1</v>
      </c>
      <c r="P8" s="27"/>
      <c r="Q8" s="1" t="s">
        <v>646</v>
      </c>
      <c r="R8" t="str">
        <f>IF(REFHero[[#This Row],[Rarity Tier]]=REFHero[[#This Row],[Max Rarity]],"Max","Evo")</f>
        <v>Evo</v>
      </c>
      <c r="S8" s="12"/>
      <c r="W8" s="99" t="s">
        <v>161</v>
      </c>
      <c r="X8" s="11">
        <v>1</v>
      </c>
      <c r="Y8" s="11">
        <v>1</v>
      </c>
      <c r="Z8" s="11">
        <v>1</v>
      </c>
      <c r="AA8" s="11">
        <v>1</v>
      </c>
      <c r="AB8" s="11">
        <v>1</v>
      </c>
      <c r="AF8" s="10" t="s">
        <v>161</v>
      </c>
      <c r="AG8" s="11">
        <v>1</v>
      </c>
      <c r="AH8" s="11"/>
      <c r="AI8" s="11"/>
      <c r="AJ8" s="11"/>
      <c r="AK8" s="11"/>
      <c r="AL8" s="11"/>
      <c r="AM8" s="11"/>
      <c r="AN8" s="11">
        <v>1</v>
      </c>
      <c r="AR8" s="99" t="s">
        <v>161</v>
      </c>
      <c r="AS8" s="11"/>
      <c r="AT8" s="11"/>
      <c r="AU8" s="11">
        <v>1</v>
      </c>
      <c r="AV8" s="11"/>
      <c r="AW8" s="11"/>
      <c r="AX8" s="11">
        <v>1</v>
      </c>
      <c r="BB8" s="11"/>
      <c r="BC8" s="11"/>
      <c r="BD8" s="11"/>
    </row>
    <row r="9" spans="1:56" customFormat="1" ht="16">
      <c r="A9" s="7" t="s">
        <v>808</v>
      </c>
      <c r="B9" s="1" t="s">
        <v>25</v>
      </c>
      <c r="C9" s="1" t="s">
        <v>153</v>
      </c>
      <c r="D9" s="1" t="s">
        <v>111</v>
      </c>
      <c r="E9" s="1" t="s">
        <v>16</v>
      </c>
      <c r="F9" s="1">
        <f>INDEX('Hero Types'!A:A,MATCH(E9,'Hero Types'!B:B,0),0)</f>
        <v>2</v>
      </c>
      <c r="G9" s="1" t="s">
        <v>110</v>
      </c>
      <c r="H9" s="1">
        <v>2</v>
      </c>
      <c r="I9" s="1">
        <v>2</v>
      </c>
      <c r="J9" s="1" t="s">
        <v>156</v>
      </c>
      <c r="K9" s="1" t="s">
        <v>647</v>
      </c>
      <c r="L9" s="1">
        <v>1</v>
      </c>
      <c r="M9" s="1">
        <v>2</v>
      </c>
      <c r="N9" s="1" t="s">
        <v>462</v>
      </c>
      <c r="O9" s="1">
        <v>1</v>
      </c>
      <c r="P9" s="27"/>
      <c r="Q9" s="1" t="s">
        <v>647</v>
      </c>
      <c r="R9" t="str">
        <f>IF(REFHero[[#This Row],[Rarity Tier]]=REFHero[[#This Row],[Max Rarity]],"Max","Evo")</f>
        <v>Max</v>
      </c>
      <c r="S9" s="12"/>
      <c r="W9" s="99" t="s">
        <v>175</v>
      </c>
      <c r="X9" s="11">
        <v>3</v>
      </c>
      <c r="Y9" s="11">
        <v>1</v>
      </c>
      <c r="Z9" s="11">
        <v>1</v>
      </c>
      <c r="AA9" s="11">
        <v>15</v>
      </c>
      <c r="AB9" s="11">
        <v>2</v>
      </c>
      <c r="AF9" s="10" t="s">
        <v>165</v>
      </c>
      <c r="AG9" s="11"/>
      <c r="AH9" s="11">
        <v>5</v>
      </c>
      <c r="AI9" s="11">
        <v>5</v>
      </c>
      <c r="AJ9" s="11"/>
      <c r="AK9" s="11"/>
      <c r="AL9" s="11"/>
      <c r="AM9" s="11"/>
      <c r="AN9" s="11">
        <v>10</v>
      </c>
      <c r="AR9" s="99" t="s">
        <v>175</v>
      </c>
      <c r="AS9" s="11">
        <v>1</v>
      </c>
      <c r="AT9" s="11">
        <v>1</v>
      </c>
      <c r="AU9" s="11"/>
      <c r="AV9" s="11"/>
      <c r="AW9" s="11">
        <v>1</v>
      </c>
      <c r="AX9" s="11">
        <v>3</v>
      </c>
      <c r="BB9" s="11"/>
      <c r="BC9" s="11"/>
      <c r="BD9" s="11"/>
    </row>
    <row r="10" spans="1:56" customFormat="1" ht="16">
      <c r="A10" s="7" t="s">
        <v>732</v>
      </c>
      <c r="B10" s="1" t="s">
        <v>24</v>
      </c>
      <c r="C10" s="1" t="s">
        <v>157</v>
      </c>
      <c r="D10" s="1" t="s">
        <v>93</v>
      </c>
      <c r="E10" s="1" t="s">
        <v>16</v>
      </c>
      <c r="F10" s="1">
        <f>INDEX('Hero Types'!A:A,MATCH(E10,'Hero Types'!B:B,0),0)</f>
        <v>2</v>
      </c>
      <c r="G10" s="1" t="s">
        <v>49</v>
      </c>
      <c r="H10" s="1">
        <v>1</v>
      </c>
      <c r="I10" s="1">
        <v>1</v>
      </c>
      <c r="J10" s="1" t="s">
        <v>156</v>
      </c>
      <c r="K10" s="1" t="s">
        <v>582</v>
      </c>
      <c r="L10" s="1">
        <v>1</v>
      </c>
      <c r="M10" s="1">
        <v>2</v>
      </c>
      <c r="N10" s="1" t="s">
        <v>462</v>
      </c>
      <c r="O10" s="1">
        <v>1</v>
      </c>
      <c r="P10" s="27"/>
      <c r="Q10" s="1" t="s">
        <v>582</v>
      </c>
      <c r="R10" t="str">
        <f>IF(REFHero[[#This Row],[Rarity Tier]]=REFHero[[#This Row],[Max Rarity]],"Max","Evo")</f>
        <v>Evo</v>
      </c>
      <c r="S10" s="12"/>
      <c r="W10" s="99" t="s">
        <v>167</v>
      </c>
      <c r="X10" s="11">
        <v>3</v>
      </c>
      <c r="Y10" s="11">
        <v>1</v>
      </c>
      <c r="Z10" s="11">
        <v>1</v>
      </c>
      <c r="AA10" s="11">
        <v>15</v>
      </c>
      <c r="AB10" s="11">
        <v>1</v>
      </c>
      <c r="AF10" s="10" t="s">
        <v>163</v>
      </c>
      <c r="AG10" s="11"/>
      <c r="AH10" s="11"/>
      <c r="AI10" s="11">
        <v>5</v>
      </c>
      <c r="AJ10" s="11">
        <v>5</v>
      </c>
      <c r="AK10" s="11"/>
      <c r="AL10" s="11"/>
      <c r="AM10" s="11"/>
      <c r="AN10" s="11">
        <v>10</v>
      </c>
      <c r="AR10" s="99" t="s">
        <v>167</v>
      </c>
      <c r="AS10" s="11">
        <v>1</v>
      </c>
      <c r="AT10" s="11">
        <v>1</v>
      </c>
      <c r="AU10" s="11">
        <v>1</v>
      </c>
      <c r="AV10" s="11">
        <v>1</v>
      </c>
      <c r="AW10" s="11"/>
      <c r="AX10" s="11">
        <v>4</v>
      </c>
      <c r="BB10" s="11"/>
      <c r="BC10" s="11"/>
      <c r="BD10" s="11"/>
    </row>
    <row r="11" spans="1:56" customFormat="1" ht="16">
      <c r="A11" s="7" t="s">
        <v>733</v>
      </c>
      <c r="B11" s="1" t="s">
        <v>24</v>
      </c>
      <c r="C11" s="1" t="s">
        <v>157</v>
      </c>
      <c r="D11" s="1" t="s">
        <v>93</v>
      </c>
      <c r="E11" s="1" t="s">
        <v>16</v>
      </c>
      <c r="F11" s="1">
        <f>INDEX('Hero Types'!A:A,MATCH(E11,'Hero Types'!B:B,0),0)</f>
        <v>2</v>
      </c>
      <c r="G11" s="1" t="s">
        <v>49</v>
      </c>
      <c r="H11" s="1">
        <v>2</v>
      </c>
      <c r="I11" s="1">
        <v>2</v>
      </c>
      <c r="J11" s="1" t="s">
        <v>156</v>
      </c>
      <c r="K11" s="1" t="s">
        <v>583</v>
      </c>
      <c r="L11" s="1">
        <v>1</v>
      </c>
      <c r="M11" s="1">
        <v>2</v>
      </c>
      <c r="N11" s="1" t="s">
        <v>462</v>
      </c>
      <c r="O11" s="1">
        <v>1</v>
      </c>
      <c r="P11" s="27"/>
      <c r="Q11" s="1" t="s">
        <v>583</v>
      </c>
      <c r="R11" t="str">
        <f>IF(REFHero[[#This Row],[Rarity Tier]]=REFHero[[#This Row],[Max Rarity]],"Max","Evo")</f>
        <v>Max</v>
      </c>
      <c r="S11" s="12"/>
      <c r="W11" s="99" t="s">
        <v>169</v>
      </c>
      <c r="X11" s="11">
        <v>4</v>
      </c>
      <c r="Y11" s="11">
        <v>1</v>
      </c>
      <c r="Z11" s="11">
        <v>1</v>
      </c>
      <c r="AA11" s="11">
        <v>20</v>
      </c>
      <c r="AB11" s="11">
        <v>2</v>
      </c>
      <c r="AF11" s="10" t="s">
        <v>166</v>
      </c>
      <c r="AG11" s="11"/>
      <c r="AH11" s="11"/>
      <c r="AI11" s="11"/>
      <c r="AJ11" s="11">
        <v>5</v>
      </c>
      <c r="AK11" s="11"/>
      <c r="AL11" s="11"/>
      <c r="AM11" s="11"/>
      <c r="AN11" s="11">
        <v>5</v>
      </c>
      <c r="AR11" s="99" t="s">
        <v>169</v>
      </c>
      <c r="AS11" s="11">
        <v>1</v>
      </c>
      <c r="AT11" s="11"/>
      <c r="AU11" s="11">
        <v>1</v>
      </c>
      <c r="AV11" s="11">
        <v>1</v>
      </c>
      <c r="AW11" s="11">
        <v>1</v>
      </c>
      <c r="AX11" s="11">
        <v>4</v>
      </c>
      <c r="BB11" s="11"/>
      <c r="BC11" s="11"/>
      <c r="BD11" s="11"/>
    </row>
    <row r="12" spans="1:56" customFormat="1" ht="16">
      <c r="A12" s="7" t="s">
        <v>797</v>
      </c>
      <c r="B12" s="1" t="s">
        <v>26</v>
      </c>
      <c r="C12" s="1" t="s">
        <v>157</v>
      </c>
      <c r="D12" s="1" t="s">
        <v>820</v>
      </c>
      <c r="E12" s="1" t="s">
        <v>18</v>
      </c>
      <c r="F12" s="1">
        <f>INDEX('Hero Types'!A:A,MATCH(E12,'Hero Types'!B:B,0),0)</f>
        <v>5</v>
      </c>
      <c r="G12" s="1" t="s">
        <v>135</v>
      </c>
      <c r="H12" s="1">
        <v>1</v>
      </c>
      <c r="I12" s="1">
        <v>1</v>
      </c>
      <c r="J12" s="1" t="s">
        <v>175</v>
      </c>
      <c r="K12" s="1" t="s">
        <v>698</v>
      </c>
      <c r="L12" s="1">
        <v>1</v>
      </c>
      <c r="M12" s="1">
        <v>3</v>
      </c>
      <c r="N12" s="1" t="s">
        <v>462</v>
      </c>
      <c r="O12" s="1">
        <v>1</v>
      </c>
      <c r="P12" s="27"/>
      <c r="Q12" s="1" t="s">
        <v>698</v>
      </c>
      <c r="R12" t="str">
        <f>IF(REFHero[[#This Row],[Rarity Tier]]=REFHero[[#This Row],[Max Rarity]],"Max","Evo")</f>
        <v>Evo</v>
      </c>
      <c r="S12" s="12"/>
      <c r="W12" s="10">
        <v>2</v>
      </c>
      <c r="X12" s="11">
        <v>2</v>
      </c>
      <c r="Y12" s="11">
        <v>2</v>
      </c>
      <c r="Z12" s="11">
        <v>2</v>
      </c>
      <c r="AA12" s="11">
        <v>45</v>
      </c>
      <c r="AB12" s="11">
        <v>2</v>
      </c>
      <c r="AF12" s="10" t="s">
        <v>150</v>
      </c>
      <c r="AG12" s="11"/>
      <c r="AH12" s="11"/>
      <c r="AI12" s="11">
        <v>5</v>
      </c>
      <c r="AJ12" s="11">
        <v>5</v>
      </c>
      <c r="AK12" s="11">
        <v>5</v>
      </c>
      <c r="AL12" s="11">
        <v>5</v>
      </c>
      <c r="AM12" s="11"/>
      <c r="AN12" s="11">
        <v>20</v>
      </c>
      <c r="AR12" s="10">
        <v>2</v>
      </c>
      <c r="AS12" s="11">
        <v>4</v>
      </c>
      <c r="AT12" s="11">
        <v>3</v>
      </c>
      <c r="AU12" s="11">
        <v>5</v>
      </c>
      <c r="AV12" s="11">
        <v>3</v>
      </c>
      <c r="AW12" s="11">
        <v>3</v>
      </c>
      <c r="AX12" s="11">
        <v>18</v>
      </c>
      <c r="BB12" s="11"/>
      <c r="BC12" s="11"/>
      <c r="BD12" s="11"/>
    </row>
    <row r="13" spans="1:56" customFormat="1" ht="16">
      <c r="A13" s="7" t="s">
        <v>798</v>
      </c>
      <c r="B13" s="1" t="s">
        <v>26</v>
      </c>
      <c r="C13" s="1" t="s">
        <v>157</v>
      </c>
      <c r="D13" s="1" t="s">
        <v>820</v>
      </c>
      <c r="E13" s="1" t="s">
        <v>18</v>
      </c>
      <c r="F13" s="1">
        <f>INDEX('Hero Types'!A:A,MATCH(E13,'Hero Types'!B:B,0),0)</f>
        <v>5</v>
      </c>
      <c r="G13" s="1" t="s">
        <v>135</v>
      </c>
      <c r="H13" s="1">
        <v>2</v>
      </c>
      <c r="I13" s="1">
        <v>2</v>
      </c>
      <c r="J13" s="1" t="s">
        <v>175</v>
      </c>
      <c r="K13" s="1" t="s">
        <v>699</v>
      </c>
      <c r="L13" s="1">
        <v>1</v>
      </c>
      <c r="M13" s="1">
        <v>3</v>
      </c>
      <c r="N13" s="1" t="s">
        <v>462</v>
      </c>
      <c r="O13" s="1">
        <v>1</v>
      </c>
      <c r="P13" s="27"/>
      <c r="Q13" s="1" t="s">
        <v>699</v>
      </c>
      <c r="R13" t="str">
        <f>IF(REFHero[[#This Row],[Rarity Tier]]=REFHero[[#This Row],[Max Rarity]],"Max","Evo")</f>
        <v>Evo</v>
      </c>
      <c r="S13" s="12"/>
      <c r="W13" s="99" t="s">
        <v>159</v>
      </c>
      <c r="X13" s="11">
        <v>2</v>
      </c>
      <c r="Y13" s="11">
        <v>2</v>
      </c>
      <c r="Z13" s="11">
        <v>2</v>
      </c>
      <c r="AA13" s="11">
        <v>10</v>
      </c>
      <c r="AB13" s="11">
        <v>1</v>
      </c>
      <c r="AF13" s="10" t="s">
        <v>152</v>
      </c>
      <c r="AG13" s="11"/>
      <c r="AH13" s="11"/>
      <c r="AI13" s="11"/>
      <c r="AJ13" s="11">
        <v>5</v>
      </c>
      <c r="AK13" s="11">
        <v>5</v>
      </c>
      <c r="AL13" s="11"/>
      <c r="AM13" s="11"/>
      <c r="AN13" s="11">
        <v>10</v>
      </c>
      <c r="AR13" s="99" t="s">
        <v>159</v>
      </c>
      <c r="AS13" s="11">
        <v>1</v>
      </c>
      <c r="AT13" s="11"/>
      <c r="AU13" s="11">
        <v>1</v>
      </c>
      <c r="AV13" s="11"/>
      <c r="AW13" s="11"/>
      <c r="AX13" s="11">
        <v>2</v>
      </c>
      <c r="BB13" s="11"/>
      <c r="BC13" s="11"/>
      <c r="BD13" s="11"/>
    </row>
    <row r="14" spans="1:56" customFormat="1" ht="16">
      <c r="A14" s="7" t="s">
        <v>799</v>
      </c>
      <c r="B14" s="1" t="s">
        <v>26</v>
      </c>
      <c r="C14" s="1" t="s">
        <v>157</v>
      </c>
      <c r="D14" s="1" t="s">
        <v>820</v>
      </c>
      <c r="E14" s="1" t="s">
        <v>18</v>
      </c>
      <c r="F14" s="1">
        <f>INDEX('Hero Types'!A:A,MATCH(E14,'Hero Types'!B:B,0),0)</f>
        <v>5</v>
      </c>
      <c r="G14" s="1" t="s">
        <v>135</v>
      </c>
      <c r="H14" s="1">
        <v>3</v>
      </c>
      <c r="I14" s="1">
        <v>3</v>
      </c>
      <c r="J14" s="1" t="s">
        <v>175</v>
      </c>
      <c r="K14" s="1" t="s">
        <v>700</v>
      </c>
      <c r="L14" s="1">
        <v>1</v>
      </c>
      <c r="M14" s="1">
        <v>3</v>
      </c>
      <c r="N14" s="1" t="s">
        <v>462</v>
      </c>
      <c r="O14" s="1">
        <v>1</v>
      </c>
      <c r="P14" s="27"/>
      <c r="Q14" s="1" t="s">
        <v>700</v>
      </c>
      <c r="R14" t="str">
        <f>IF(REFHero[[#This Row],[Rarity Tier]]=REFHero[[#This Row],[Max Rarity]],"Max","Evo")</f>
        <v>Max</v>
      </c>
      <c r="S14" s="12"/>
      <c r="W14" s="99" t="s">
        <v>165</v>
      </c>
      <c r="X14" s="11">
        <v>2</v>
      </c>
      <c r="Y14" s="11">
        <v>2</v>
      </c>
      <c r="Z14" s="11">
        <v>2</v>
      </c>
      <c r="AA14" s="11">
        <v>10</v>
      </c>
      <c r="AB14" s="11">
        <v>1</v>
      </c>
      <c r="AF14" s="10" t="s">
        <v>1368</v>
      </c>
      <c r="AG14" s="11"/>
      <c r="AH14" s="11">
        <v>5</v>
      </c>
      <c r="AI14" s="11"/>
      <c r="AJ14" s="11"/>
      <c r="AK14" s="11"/>
      <c r="AL14" s="11"/>
      <c r="AM14" s="11"/>
      <c r="AN14" s="11">
        <v>5</v>
      </c>
      <c r="AR14" s="99" t="s">
        <v>165</v>
      </c>
      <c r="AS14" s="11">
        <v>1</v>
      </c>
      <c r="AT14" s="11">
        <v>1</v>
      </c>
      <c r="AU14" s="11">
        <v>1</v>
      </c>
      <c r="AV14" s="11"/>
      <c r="AW14" s="11"/>
      <c r="AX14" s="11">
        <v>3</v>
      </c>
      <c r="BB14" s="11"/>
      <c r="BC14" s="11"/>
      <c r="BD14" s="11"/>
    </row>
    <row r="15" spans="1:56" customFormat="1" ht="16">
      <c r="A15" s="7" t="s">
        <v>399</v>
      </c>
      <c r="B15" s="1" t="s">
        <v>23</v>
      </c>
      <c r="C15" s="1" t="s">
        <v>153</v>
      </c>
      <c r="D15" s="1" t="s">
        <v>93</v>
      </c>
      <c r="E15" s="1" t="s">
        <v>18</v>
      </c>
      <c r="F15" s="1">
        <f>INDEX('Hero Types'!A:A,MATCH(E15,'Hero Types'!B:B,0),0)</f>
        <v>5</v>
      </c>
      <c r="G15" s="1" t="s">
        <v>72</v>
      </c>
      <c r="H15" s="1">
        <v>1</v>
      </c>
      <c r="I15" s="1">
        <v>1</v>
      </c>
      <c r="J15" s="1" t="s">
        <v>175</v>
      </c>
      <c r="K15" s="1" t="s">
        <v>636</v>
      </c>
      <c r="L15" s="1">
        <v>1</v>
      </c>
      <c r="M15" s="1">
        <v>3</v>
      </c>
      <c r="N15" s="1" t="s">
        <v>462</v>
      </c>
      <c r="O15" s="1">
        <v>1</v>
      </c>
      <c r="P15" s="27"/>
      <c r="Q15" s="1" t="s">
        <v>636</v>
      </c>
      <c r="R15" t="str">
        <f>IF(REFHero[[#This Row],[Rarity Tier]]=REFHero[[#This Row],[Max Rarity]],"Max","Evo")</f>
        <v>Evo</v>
      </c>
      <c r="S15" s="12"/>
      <c r="W15" s="99" t="s">
        <v>1368</v>
      </c>
      <c r="X15" s="11">
        <v>1</v>
      </c>
      <c r="Y15" s="11">
        <v>2</v>
      </c>
      <c r="Z15" s="11">
        <v>2</v>
      </c>
      <c r="AA15" s="11">
        <v>5</v>
      </c>
      <c r="AB15" s="11">
        <v>1</v>
      </c>
      <c r="AF15" s="10" t="s">
        <v>185</v>
      </c>
      <c r="AG15" s="11"/>
      <c r="AH15" s="11"/>
      <c r="AI15" s="11">
        <v>5</v>
      </c>
      <c r="AJ15" s="11"/>
      <c r="AK15" s="11"/>
      <c r="AL15" s="11"/>
      <c r="AM15" s="11"/>
      <c r="AN15" s="11">
        <v>5</v>
      </c>
      <c r="AR15" s="99" t="s">
        <v>180</v>
      </c>
      <c r="AS15" s="11">
        <v>1</v>
      </c>
      <c r="AT15" s="11">
        <v>1</v>
      </c>
      <c r="AU15" s="11">
        <v>1</v>
      </c>
      <c r="AV15" s="11">
        <v>1</v>
      </c>
      <c r="AW15" s="11">
        <v>1</v>
      </c>
      <c r="AX15" s="11">
        <v>5</v>
      </c>
      <c r="BB15" s="11"/>
      <c r="BC15" s="11"/>
      <c r="BD15" s="11"/>
    </row>
    <row r="16" spans="1:56" customFormat="1" ht="16">
      <c r="A16" s="7" t="s">
        <v>400</v>
      </c>
      <c r="B16" s="1" t="s">
        <v>23</v>
      </c>
      <c r="C16" s="1" t="s">
        <v>153</v>
      </c>
      <c r="D16" s="1" t="s">
        <v>93</v>
      </c>
      <c r="E16" s="1" t="s">
        <v>18</v>
      </c>
      <c r="F16" s="1">
        <f>INDEX('Hero Types'!A:A,MATCH(E16,'Hero Types'!B:B,0),0)</f>
        <v>5</v>
      </c>
      <c r="G16" s="1" t="s">
        <v>72</v>
      </c>
      <c r="H16" s="1">
        <v>2</v>
      </c>
      <c r="I16" s="1">
        <v>2</v>
      </c>
      <c r="J16" s="1" t="s">
        <v>175</v>
      </c>
      <c r="K16" s="1" t="s">
        <v>637</v>
      </c>
      <c r="L16" s="1">
        <v>1</v>
      </c>
      <c r="M16" s="1">
        <v>3</v>
      </c>
      <c r="N16" s="1" t="s">
        <v>462</v>
      </c>
      <c r="O16" s="1">
        <v>1</v>
      </c>
      <c r="P16" s="27"/>
      <c r="Q16" s="1" t="s">
        <v>637</v>
      </c>
      <c r="R16" t="str">
        <f>IF(REFHero[[#This Row],[Rarity Tier]]=REFHero[[#This Row],[Max Rarity]],"Max","Evo")</f>
        <v>Evo</v>
      </c>
      <c r="S16" s="12"/>
      <c r="W16" s="99" t="s">
        <v>180</v>
      </c>
      <c r="X16" s="11">
        <v>2</v>
      </c>
      <c r="Y16" s="11">
        <v>2</v>
      </c>
      <c r="Z16" s="11">
        <v>2</v>
      </c>
      <c r="AA16" s="11">
        <v>10</v>
      </c>
      <c r="AB16" s="11">
        <v>2</v>
      </c>
      <c r="AF16" s="10" t="s">
        <v>515</v>
      </c>
      <c r="AG16" s="11"/>
      <c r="AH16" s="11"/>
      <c r="AI16" s="11"/>
      <c r="AJ16" s="11">
        <v>5</v>
      </c>
      <c r="AK16" s="11">
        <v>5</v>
      </c>
      <c r="AL16" s="11"/>
      <c r="AM16" s="11"/>
      <c r="AN16" s="11">
        <v>10</v>
      </c>
      <c r="AR16" s="99" t="s">
        <v>158</v>
      </c>
      <c r="AS16" s="11"/>
      <c r="AT16" s="11"/>
      <c r="AU16" s="11">
        <v>1</v>
      </c>
      <c r="AV16" s="11">
        <v>1</v>
      </c>
      <c r="AW16" s="11">
        <v>1</v>
      </c>
      <c r="AX16" s="11">
        <v>3</v>
      </c>
      <c r="BB16" s="11"/>
      <c r="BC16" s="11"/>
      <c r="BD16" s="11"/>
    </row>
    <row r="17" spans="1:56" customFormat="1" ht="16">
      <c r="A17" s="7" t="s">
        <v>401</v>
      </c>
      <c r="B17" s="1" t="s">
        <v>23</v>
      </c>
      <c r="C17" s="1" t="s">
        <v>153</v>
      </c>
      <c r="D17" s="1" t="s">
        <v>93</v>
      </c>
      <c r="E17" s="1" t="s">
        <v>18</v>
      </c>
      <c r="F17" s="1">
        <f>INDEX('Hero Types'!A:A,MATCH(E17,'Hero Types'!B:B,0),0)</f>
        <v>5</v>
      </c>
      <c r="G17" s="1" t="s">
        <v>72</v>
      </c>
      <c r="H17" s="1">
        <v>3</v>
      </c>
      <c r="I17" s="1">
        <v>3</v>
      </c>
      <c r="J17" s="1" t="s">
        <v>175</v>
      </c>
      <c r="K17" s="1" t="s">
        <v>638</v>
      </c>
      <c r="L17" s="1">
        <v>1</v>
      </c>
      <c r="M17" s="1">
        <v>3</v>
      </c>
      <c r="N17" s="1" t="s">
        <v>462</v>
      </c>
      <c r="O17" s="1">
        <v>1</v>
      </c>
      <c r="P17" s="27"/>
      <c r="Q17" s="1" t="s">
        <v>638</v>
      </c>
      <c r="R17" t="str">
        <f>IF(REFHero[[#This Row],[Rarity Tier]]=REFHero[[#This Row],[Max Rarity]],"Max","Evo")</f>
        <v>Max</v>
      </c>
      <c r="S17" s="12"/>
      <c r="W17" s="99" t="s">
        <v>158</v>
      </c>
      <c r="X17" s="11">
        <v>2</v>
      </c>
      <c r="Y17" s="11">
        <v>2</v>
      </c>
      <c r="Z17" s="11">
        <v>2</v>
      </c>
      <c r="AA17" s="11">
        <v>10</v>
      </c>
      <c r="AB17" s="11">
        <v>1</v>
      </c>
      <c r="AF17" s="10" t="s">
        <v>175</v>
      </c>
      <c r="AG17" s="11">
        <v>5</v>
      </c>
      <c r="AH17" s="11">
        <v>5</v>
      </c>
      <c r="AI17" s="11">
        <v>5</v>
      </c>
      <c r="AJ17" s="11"/>
      <c r="AK17" s="11"/>
      <c r="AL17" s="11"/>
      <c r="AM17" s="11"/>
      <c r="AN17" s="11">
        <v>15</v>
      </c>
      <c r="AR17" s="99" t="s">
        <v>1368</v>
      </c>
      <c r="AS17" s="11">
        <v>1</v>
      </c>
      <c r="AT17" s="11">
        <v>1</v>
      </c>
      <c r="AU17" s="11">
        <v>1</v>
      </c>
      <c r="AV17" s="11">
        <v>1</v>
      </c>
      <c r="AW17" s="11">
        <v>1</v>
      </c>
      <c r="AX17" s="11">
        <v>5</v>
      </c>
      <c r="BB17" s="11"/>
      <c r="BC17" s="11"/>
      <c r="BD17" s="11"/>
    </row>
    <row r="18" spans="1:56" customFormat="1" ht="16">
      <c r="A18" s="7" t="s">
        <v>1124</v>
      </c>
      <c r="B18" s="1" t="s">
        <v>22</v>
      </c>
      <c r="C18" s="1" t="s">
        <v>153</v>
      </c>
      <c r="D18" s="1" t="s">
        <v>93</v>
      </c>
      <c r="E18" s="1" t="s">
        <v>18</v>
      </c>
      <c r="F18" s="1">
        <f>INDEX('Hero Types'!A:A,MATCH(E18,'Hero Types'!B:B,0),0)</f>
        <v>5</v>
      </c>
      <c r="G18" s="1" t="s">
        <v>174</v>
      </c>
      <c r="H18" s="1">
        <v>1</v>
      </c>
      <c r="I18" s="1">
        <v>1</v>
      </c>
      <c r="J18" s="1" t="s">
        <v>175</v>
      </c>
      <c r="K18" s="1" t="s">
        <v>570</v>
      </c>
      <c r="L18" s="1">
        <v>1</v>
      </c>
      <c r="M18" s="1">
        <v>3</v>
      </c>
      <c r="N18" s="1" t="s">
        <v>467</v>
      </c>
      <c r="O18" s="1">
        <v>1</v>
      </c>
      <c r="P18" s="27"/>
      <c r="Q18" s="1" t="s">
        <v>570</v>
      </c>
      <c r="R18" t="str">
        <f>IF(REFHero[[#This Row],[Rarity Tier]]=REFHero[[#This Row],[Max Rarity]],"Max","Evo")</f>
        <v>Evo</v>
      </c>
      <c r="S18" s="12"/>
      <c r="W18" s="10">
        <v>3</v>
      </c>
      <c r="X18" s="11">
        <v>4</v>
      </c>
      <c r="Y18" s="11">
        <v>3</v>
      </c>
      <c r="Z18" s="11">
        <v>3</v>
      </c>
      <c r="AA18" s="11">
        <v>55</v>
      </c>
      <c r="AB18" s="11">
        <v>3</v>
      </c>
      <c r="AF18" s="10" t="s">
        <v>180</v>
      </c>
      <c r="AG18" s="11"/>
      <c r="AH18" s="11">
        <v>5</v>
      </c>
      <c r="AI18" s="11">
        <v>5</v>
      </c>
      <c r="AJ18" s="11"/>
      <c r="AK18" s="11"/>
      <c r="AL18" s="11"/>
      <c r="AM18" s="11"/>
      <c r="AN18" s="11">
        <v>10</v>
      </c>
      <c r="AR18" s="10">
        <v>3</v>
      </c>
      <c r="AS18" s="11">
        <v>3</v>
      </c>
      <c r="AT18" s="11">
        <v>3</v>
      </c>
      <c r="AU18" s="11">
        <v>3</v>
      </c>
      <c r="AV18" s="11">
        <v>3</v>
      </c>
      <c r="AW18" s="11">
        <v>3</v>
      </c>
      <c r="AX18" s="11">
        <v>15</v>
      </c>
      <c r="BB18" s="11"/>
      <c r="BC18" s="11"/>
      <c r="BD18" s="11"/>
    </row>
    <row r="19" spans="1:56" customFormat="1" ht="16">
      <c r="A19" s="7" t="s">
        <v>1125</v>
      </c>
      <c r="B19" s="1" t="s">
        <v>22</v>
      </c>
      <c r="C19" s="1" t="s">
        <v>153</v>
      </c>
      <c r="D19" s="1" t="s">
        <v>93</v>
      </c>
      <c r="E19" s="1" t="s">
        <v>18</v>
      </c>
      <c r="F19" s="1">
        <f>INDEX('Hero Types'!A:A,MATCH(E19,'Hero Types'!B:B,0),0)</f>
        <v>5</v>
      </c>
      <c r="G19" s="1" t="s">
        <v>174</v>
      </c>
      <c r="H19" s="1">
        <v>2</v>
      </c>
      <c r="I19" s="1">
        <v>2</v>
      </c>
      <c r="J19" s="1" t="s">
        <v>175</v>
      </c>
      <c r="K19" s="1" t="s">
        <v>571</v>
      </c>
      <c r="L19" s="1">
        <v>1</v>
      </c>
      <c r="M19" s="1">
        <v>3</v>
      </c>
      <c r="N19" s="1" t="s">
        <v>467</v>
      </c>
      <c r="O19" s="1">
        <v>1</v>
      </c>
      <c r="P19" s="27"/>
      <c r="Q19" s="1" t="s">
        <v>571</v>
      </c>
      <c r="R19" t="str">
        <f>IF(REFHero[[#This Row],[Rarity Tier]]=REFHero[[#This Row],[Max Rarity]],"Max","Evo")</f>
        <v>Evo</v>
      </c>
      <c r="S19" s="12"/>
      <c r="W19" s="99" t="s">
        <v>163</v>
      </c>
      <c r="X19" s="11">
        <v>2</v>
      </c>
      <c r="Y19" s="11">
        <v>3</v>
      </c>
      <c r="Z19" s="11">
        <v>3</v>
      </c>
      <c r="AA19" s="11">
        <v>10</v>
      </c>
      <c r="AB19" s="11">
        <v>2</v>
      </c>
      <c r="AF19" s="10" t="s">
        <v>183</v>
      </c>
      <c r="AG19" s="11"/>
      <c r="AH19" s="11"/>
      <c r="AI19" s="11">
        <v>5</v>
      </c>
      <c r="AJ19" s="11">
        <v>5</v>
      </c>
      <c r="AK19" s="11"/>
      <c r="AL19" s="11"/>
      <c r="AM19" s="11"/>
      <c r="AN19" s="11">
        <v>10</v>
      </c>
      <c r="AR19" s="99" t="s">
        <v>163</v>
      </c>
      <c r="AS19" s="11">
        <v>1</v>
      </c>
      <c r="AT19" s="11">
        <v>1</v>
      </c>
      <c r="AU19" s="11">
        <v>1</v>
      </c>
      <c r="AV19" s="11">
        <v>1</v>
      </c>
      <c r="AW19" s="11">
        <v>1</v>
      </c>
      <c r="AX19" s="11">
        <v>5</v>
      </c>
      <c r="BB19" s="11"/>
      <c r="BC19" s="11"/>
      <c r="BD19" s="11"/>
    </row>
    <row r="20" spans="1:56" customFormat="1" ht="16">
      <c r="A20" s="7" t="s">
        <v>1126</v>
      </c>
      <c r="B20" s="1" t="s">
        <v>22</v>
      </c>
      <c r="C20" s="1" t="s">
        <v>153</v>
      </c>
      <c r="D20" s="1" t="s">
        <v>93</v>
      </c>
      <c r="E20" s="1" t="s">
        <v>18</v>
      </c>
      <c r="F20" s="1">
        <f>INDEX('Hero Types'!A:A,MATCH(E20,'Hero Types'!B:B,0),0)</f>
        <v>5</v>
      </c>
      <c r="G20" s="1" t="s">
        <v>174</v>
      </c>
      <c r="H20" s="1">
        <v>3</v>
      </c>
      <c r="I20" s="1">
        <v>3</v>
      </c>
      <c r="J20" s="1" t="s">
        <v>175</v>
      </c>
      <c r="K20" s="1" t="s">
        <v>572</v>
      </c>
      <c r="L20" s="1">
        <v>1</v>
      </c>
      <c r="M20" s="1">
        <v>3</v>
      </c>
      <c r="N20" s="1" t="s">
        <v>467</v>
      </c>
      <c r="O20" s="1">
        <v>1</v>
      </c>
      <c r="P20" s="27"/>
      <c r="Q20" s="1" t="s">
        <v>572</v>
      </c>
      <c r="R20" t="str">
        <f>IF(REFHero[[#This Row],[Rarity Tier]]=REFHero[[#This Row],[Max Rarity]],"Max","Evo")</f>
        <v>Max</v>
      </c>
      <c r="S20" s="12"/>
      <c r="W20" s="99" t="s">
        <v>150</v>
      </c>
      <c r="X20" s="11">
        <v>4</v>
      </c>
      <c r="Y20" s="11">
        <v>3</v>
      </c>
      <c r="Z20" s="11">
        <v>3</v>
      </c>
      <c r="AA20" s="11">
        <v>20</v>
      </c>
      <c r="AB20" s="11">
        <v>3</v>
      </c>
      <c r="AF20" s="10" t="s">
        <v>177</v>
      </c>
      <c r="AG20" s="11"/>
      <c r="AH20" s="11"/>
      <c r="AI20" s="11"/>
      <c r="AJ20" s="11"/>
      <c r="AK20" s="11"/>
      <c r="AL20" s="11">
        <v>5</v>
      </c>
      <c r="AM20" s="11"/>
      <c r="AN20" s="11">
        <v>5</v>
      </c>
      <c r="AR20" s="99" t="s">
        <v>150</v>
      </c>
      <c r="AS20" s="11"/>
      <c r="AT20" s="11"/>
      <c r="AU20" s="11">
        <v>1</v>
      </c>
      <c r="AV20" s="11"/>
      <c r="AW20" s="11"/>
      <c r="AX20" s="11">
        <v>1</v>
      </c>
      <c r="BB20" s="11"/>
      <c r="BC20" s="11"/>
      <c r="BD20" s="11"/>
    </row>
    <row r="21" spans="1:56" customFormat="1" ht="16">
      <c r="A21" s="7" t="s">
        <v>1099</v>
      </c>
      <c r="B21" s="1" t="s">
        <v>25</v>
      </c>
      <c r="C21" s="1" t="s">
        <v>153</v>
      </c>
      <c r="D21" s="1" t="s">
        <v>111</v>
      </c>
      <c r="E21" s="1" t="s">
        <v>18</v>
      </c>
      <c r="F21" s="1">
        <f>INDEX('Hero Types'!A:A,MATCH(E21,'Hero Types'!B:B,0),0)</f>
        <v>5</v>
      </c>
      <c r="G21" s="1" t="s">
        <v>218</v>
      </c>
      <c r="H21" s="1">
        <v>1</v>
      </c>
      <c r="I21" s="1">
        <v>1</v>
      </c>
      <c r="J21" s="1" t="s">
        <v>175</v>
      </c>
      <c r="K21" s="1" t="s">
        <v>666</v>
      </c>
      <c r="L21" s="1">
        <v>1</v>
      </c>
      <c r="M21" s="1">
        <v>3</v>
      </c>
      <c r="N21" s="1" t="s">
        <v>467</v>
      </c>
      <c r="O21" s="1">
        <v>1</v>
      </c>
      <c r="P21" s="27"/>
      <c r="Q21" s="1" t="s">
        <v>666</v>
      </c>
      <c r="R21" t="str">
        <f>IF(REFHero[[#This Row],[Rarity Tier]]=REFHero[[#This Row],[Max Rarity]],"Max","Evo")</f>
        <v>Evo</v>
      </c>
      <c r="S21" s="12"/>
      <c r="W21" s="99" t="s">
        <v>185</v>
      </c>
      <c r="X21" s="11">
        <v>1</v>
      </c>
      <c r="Y21" s="11">
        <v>3</v>
      </c>
      <c r="Z21" s="11">
        <v>3</v>
      </c>
      <c r="AA21" s="11">
        <v>5</v>
      </c>
      <c r="AB21" s="11">
        <v>1</v>
      </c>
      <c r="AF21" s="10" t="s">
        <v>167</v>
      </c>
      <c r="AG21" s="11">
        <v>5</v>
      </c>
      <c r="AH21" s="11">
        <v>5</v>
      </c>
      <c r="AI21" s="11">
        <v>5</v>
      </c>
      <c r="AJ21" s="11"/>
      <c r="AK21" s="11"/>
      <c r="AL21" s="11"/>
      <c r="AM21" s="11"/>
      <c r="AN21" s="11">
        <v>15</v>
      </c>
      <c r="AR21" s="99" t="s">
        <v>185</v>
      </c>
      <c r="AS21" s="11">
        <v>1</v>
      </c>
      <c r="AT21" s="11">
        <v>1</v>
      </c>
      <c r="AU21" s="11">
        <v>1</v>
      </c>
      <c r="AV21" s="11">
        <v>1</v>
      </c>
      <c r="AW21" s="11">
        <v>1</v>
      </c>
      <c r="AX21" s="11">
        <v>5</v>
      </c>
      <c r="BB21" s="11"/>
      <c r="BC21" s="11"/>
      <c r="BD21" s="11"/>
    </row>
    <row r="22" spans="1:56" customFormat="1" ht="16">
      <c r="A22" s="7" t="s">
        <v>1101</v>
      </c>
      <c r="B22" s="1" t="s">
        <v>25</v>
      </c>
      <c r="C22" s="1" t="s">
        <v>153</v>
      </c>
      <c r="D22" s="1" t="s">
        <v>111</v>
      </c>
      <c r="E22" s="1" t="s">
        <v>18</v>
      </c>
      <c r="F22" s="1">
        <f>INDEX('Hero Types'!A:A,MATCH(E22,'Hero Types'!B:B,0),0)</f>
        <v>5</v>
      </c>
      <c r="G22" s="1" t="s">
        <v>218</v>
      </c>
      <c r="H22" s="1">
        <v>2</v>
      </c>
      <c r="I22" s="1">
        <v>2</v>
      </c>
      <c r="J22" s="1" t="s">
        <v>175</v>
      </c>
      <c r="K22" s="1" t="s">
        <v>667</v>
      </c>
      <c r="L22" s="1">
        <v>1</v>
      </c>
      <c r="M22" s="1">
        <v>3</v>
      </c>
      <c r="N22" s="1" t="s">
        <v>467</v>
      </c>
      <c r="O22" s="1">
        <v>1</v>
      </c>
      <c r="P22" s="27"/>
      <c r="Q22" s="1" t="s">
        <v>667</v>
      </c>
      <c r="R22" t="str">
        <f>IF(REFHero[[#This Row],[Rarity Tier]]=REFHero[[#This Row],[Max Rarity]],"Max","Evo")</f>
        <v>Evo</v>
      </c>
      <c r="S22" s="12"/>
      <c r="W22" s="99" t="s">
        <v>183</v>
      </c>
      <c r="X22" s="11">
        <v>2</v>
      </c>
      <c r="Y22" s="11">
        <v>3</v>
      </c>
      <c r="Z22" s="11">
        <v>3</v>
      </c>
      <c r="AA22" s="11">
        <v>10</v>
      </c>
      <c r="AB22" s="11">
        <v>1</v>
      </c>
      <c r="AF22" s="10" t="s">
        <v>168</v>
      </c>
      <c r="AG22" s="11"/>
      <c r="AH22" s="11"/>
      <c r="AI22" s="11"/>
      <c r="AJ22" s="11">
        <v>5</v>
      </c>
      <c r="AK22" s="11"/>
      <c r="AL22" s="11"/>
      <c r="AM22" s="11"/>
      <c r="AN22" s="11">
        <v>5</v>
      </c>
      <c r="AR22" s="99" t="s">
        <v>526</v>
      </c>
      <c r="AS22" s="11">
        <v>1</v>
      </c>
      <c r="AT22" s="11">
        <v>1</v>
      </c>
      <c r="AU22" s="11"/>
      <c r="AV22" s="11">
        <v>1</v>
      </c>
      <c r="AW22" s="11">
        <v>1</v>
      </c>
      <c r="AX22" s="11">
        <v>4</v>
      </c>
      <c r="BB22" s="11"/>
      <c r="BC22" s="11"/>
      <c r="BD22" s="11"/>
    </row>
    <row r="23" spans="1:56" customFormat="1" ht="16">
      <c r="A23" s="7" t="s">
        <v>1100</v>
      </c>
      <c r="B23" s="1" t="s">
        <v>25</v>
      </c>
      <c r="C23" s="1" t="s">
        <v>153</v>
      </c>
      <c r="D23" s="1" t="s">
        <v>111</v>
      </c>
      <c r="E23" s="1" t="s">
        <v>18</v>
      </c>
      <c r="F23" s="1">
        <f>INDEX('Hero Types'!A:A,MATCH(E23,'Hero Types'!B:B,0),0)</f>
        <v>5</v>
      </c>
      <c r="G23" s="1" t="s">
        <v>218</v>
      </c>
      <c r="H23" s="1">
        <v>3</v>
      </c>
      <c r="I23" s="1">
        <v>3</v>
      </c>
      <c r="J23" s="1" t="s">
        <v>175</v>
      </c>
      <c r="K23" s="1" t="s">
        <v>668</v>
      </c>
      <c r="L23" s="1">
        <v>1</v>
      </c>
      <c r="M23" s="1">
        <v>3</v>
      </c>
      <c r="N23" s="1" t="s">
        <v>467</v>
      </c>
      <c r="O23" s="1">
        <v>1</v>
      </c>
      <c r="P23" s="27"/>
      <c r="Q23" s="1" t="s">
        <v>668</v>
      </c>
      <c r="R23" t="str">
        <f>IF(REFHero[[#This Row],[Rarity Tier]]=REFHero[[#This Row],[Max Rarity]],"Max","Evo")</f>
        <v>Max</v>
      </c>
      <c r="S23" s="12"/>
      <c r="W23" s="99" t="s">
        <v>526</v>
      </c>
      <c r="X23" s="11">
        <v>2</v>
      </c>
      <c r="Y23" s="11">
        <v>3</v>
      </c>
      <c r="Z23" s="11">
        <v>3</v>
      </c>
      <c r="AA23" s="11">
        <v>10</v>
      </c>
      <c r="AB23" s="11">
        <v>2</v>
      </c>
      <c r="AF23" s="10" t="s">
        <v>169</v>
      </c>
      <c r="AG23" s="11">
        <v>5</v>
      </c>
      <c r="AH23" s="11">
        <v>5</v>
      </c>
      <c r="AI23" s="11">
        <v>5</v>
      </c>
      <c r="AJ23" s="11">
        <v>5</v>
      </c>
      <c r="AK23" s="11"/>
      <c r="AL23" s="11"/>
      <c r="AM23" s="11"/>
      <c r="AN23" s="11">
        <v>20</v>
      </c>
      <c r="AR23" s="10">
        <v>4</v>
      </c>
      <c r="AS23" s="11">
        <v>3</v>
      </c>
      <c r="AT23" s="11">
        <v>2</v>
      </c>
      <c r="AU23" s="11">
        <v>1</v>
      </c>
      <c r="AV23" s="11">
        <v>2</v>
      </c>
      <c r="AW23" s="11">
        <v>2</v>
      </c>
      <c r="AX23" s="11">
        <v>10</v>
      </c>
      <c r="BB23" s="11"/>
      <c r="BC23" s="11"/>
      <c r="BD23" s="11"/>
    </row>
    <row r="24" spans="1:56" customFormat="1" ht="16">
      <c r="A24" s="7" t="s">
        <v>742</v>
      </c>
      <c r="B24" s="1" t="s">
        <v>24</v>
      </c>
      <c r="C24" s="1" t="s">
        <v>157</v>
      </c>
      <c r="D24" s="1" t="s">
        <v>93</v>
      </c>
      <c r="E24" s="1" t="s">
        <v>18</v>
      </c>
      <c r="F24" s="1">
        <f>INDEX('Hero Types'!A:A,MATCH(E24,'Hero Types'!B:B,0),0)</f>
        <v>5</v>
      </c>
      <c r="G24" s="1" t="s">
        <v>18</v>
      </c>
      <c r="H24" s="1">
        <v>1</v>
      </c>
      <c r="I24" s="1">
        <v>1</v>
      </c>
      <c r="J24" s="1" t="s">
        <v>175</v>
      </c>
      <c r="K24" s="1" t="s">
        <v>604</v>
      </c>
      <c r="L24" s="1">
        <v>1</v>
      </c>
      <c r="M24" s="1">
        <v>3</v>
      </c>
      <c r="N24" s="1" t="s">
        <v>462</v>
      </c>
      <c r="O24" s="1">
        <v>1</v>
      </c>
      <c r="P24" s="27"/>
      <c r="Q24" s="1" t="s">
        <v>604</v>
      </c>
      <c r="R24" t="str">
        <f>IF(REFHero[[#This Row],[Rarity Tier]]=REFHero[[#This Row],[Max Rarity]],"Max","Evo")</f>
        <v>Evo</v>
      </c>
      <c r="S24" s="12"/>
      <c r="W24" s="10">
        <v>4</v>
      </c>
      <c r="X24" s="11">
        <v>2</v>
      </c>
      <c r="Y24" s="11">
        <v>4</v>
      </c>
      <c r="Z24" s="11">
        <v>4</v>
      </c>
      <c r="AA24" s="11">
        <v>30</v>
      </c>
      <c r="AB24" s="11">
        <v>3</v>
      </c>
      <c r="AF24" s="10" t="s">
        <v>158</v>
      </c>
      <c r="AG24" s="11"/>
      <c r="AH24" s="11">
        <v>5</v>
      </c>
      <c r="AI24" s="11">
        <v>5</v>
      </c>
      <c r="AJ24" s="11"/>
      <c r="AK24" s="11"/>
      <c r="AL24" s="11"/>
      <c r="AM24" s="11"/>
      <c r="AN24" s="11">
        <v>10</v>
      </c>
      <c r="AR24" s="99" t="s">
        <v>166</v>
      </c>
      <c r="AS24" s="11">
        <v>1</v>
      </c>
      <c r="AT24" s="11"/>
      <c r="AU24" s="11">
        <v>1</v>
      </c>
      <c r="AV24" s="11">
        <v>1</v>
      </c>
      <c r="AW24" s="11">
        <v>1</v>
      </c>
      <c r="AX24" s="11">
        <v>4</v>
      </c>
      <c r="BB24" s="11"/>
      <c r="BC24" s="11"/>
      <c r="BD24" s="11"/>
    </row>
    <row r="25" spans="1:56" customFormat="1" ht="16">
      <c r="A25" s="7" t="s">
        <v>743</v>
      </c>
      <c r="B25" s="1" t="s">
        <v>24</v>
      </c>
      <c r="C25" s="1" t="s">
        <v>157</v>
      </c>
      <c r="D25" s="1" t="s">
        <v>93</v>
      </c>
      <c r="E25" s="1" t="s">
        <v>18</v>
      </c>
      <c r="F25" s="1">
        <f>INDEX('Hero Types'!A:A,MATCH(E25,'Hero Types'!B:B,0),0)</f>
        <v>5</v>
      </c>
      <c r="G25" s="1" t="s">
        <v>18</v>
      </c>
      <c r="H25" s="1">
        <v>2</v>
      </c>
      <c r="I25" s="1">
        <v>2</v>
      </c>
      <c r="J25" s="1" t="s">
        <v>175</v>
      </c>
      <c r="K25" s="1" t="s">
        <v>605</v>
      </c>
      <c r="L25" s="1">
        <v>1</v>
      </c>
      <c r="M25" s="1">
        <v>3</v>
      </c>
      <c r="N25" s="1" t="s">
        <v>462</v>
      </c>
      <c r="O25" s="1">
        <v>1</v>
      </c>
      <c r="P25" s="27"/>
      <c r="Q25" s="1" t="s">
        <v>605</v>
      </c>
      <c r="R25" t="str">
        <f>IF(REFHero[[#This Row],[Rarity Tier]]=REFHero[[#This Row],[Max Rarity]],"Max","Evo")</f>
        <v>Evo</v>
      </c>
      <c r="S25" s="12"/>
      <c r="W25" s="99" t="s">
        <v>166</v>
      </c>
      <c r="X25" s="11">
        <v>1</v>
      </c>
      <c r="Y25" s="11">
        <v>4</v>
      </c>
      <c r="Z25" s="11">
        <v>4</v>
      </c>
      <c r="AA25" s="11">
        <v>5</v>
      </c>
      <c r="AB25" s="11">
        <v>2</v>
      </c>
      <c r="AF25" s="10" t="s">
        <v>526</v>
      </c>
      <c r="AG25" s="11"/>
      <c r="AH25" s="11"/>
      <c r="AI25" s="11">
        <v>5</v>
      </c>
      <c r="AJ25" s="11">
        <v>5</v>
      </c>
      <c r="AK25" s="11"/>
      <c r="AL25" s="11"/>
      <c r="AM25" s="11"/>
      <c r="AN25" s="11">
        <v>10</v>
      </c>
      <c r="AR25" s="99" t="s">
        <v>152</v>
      </c>
      <c r="AS25" s="11">
        <v>1</v>
      </c>
      <c r="AT25" s="11">
        <v>1</v>
      </c>
      <c r="AU25" s="11"/>
      <c r="AV25" s="11">
        <v>1</v>
      </c>
      <c r="AW25" s="11">
        <v>1</v>
      </c>
      <c r="AX25" s="11">
        <v>4</v>
      </c>
      <c r="BB25" s="11"/>
      <c r="BC25" s="11"/>
      <c r="BD25" s="11"/>
    </row>
    <row r="26" spans="1:56" customFormat="1" ht="16">
      <c r="A26" s="7" t="s">
        <v>744</v>
      </c>
      <c r="B26" s="1" t="s">
        <v>24</v>
      </c>
      <c r="C26" s="1" t="s">
        <v>157</v>
      </c>
      <c r="D26" s="1" t="s">
        <v>93</v>
      </c>
      <c r="E26" s="1" t="s">
        <v>18</v>
      </c>
      <c r="F26" s="1">
        <f>INDEX('Hero Types'!A:A,MATCH(E26,'Hero Types'!B:B,0),0)</f>
        <v>5</v>
      </c>
      <c r="G26" s="1" t="s">
        <v>18</v>
      </c>
      <c r="H26" s="1">
        <v>3</v>
      </c>
      <c r="I26" s="1">
        <v>3</v>
      </c>
      <c r="J26" s="1" t="s">
        <v>175</v>
      </c>
      <c r="K26" s="1" t="s">
        <v>606</v>
      </c>
      <c r="L26" s="1">
        <v>1</v>
      </c>
      <c r="M26" s="1">
        <v>3</v>
      </c>
      <c r="N26" s="1" t="s">
        <v>462</v>
      </c>
      <c r="O26" s="1">
        <v>1</v>
      </c>
      <c r="P26" s="27"/>
      <c r="Q26" s="1" t="s">
        <v>606</v>
      </c>
      <c r="R26" t="str">
        <f>IF(REFHero[[#This Row],[Rarity Tier]]=REFHero[[#This Row],[Max Rarity]],"Max","Evo")</f>
        <v>Max</v>
      </c>
      <c r="S26" s="12"/>
      <c r="W26" s="99" t="s">
        <v>152</v>
      </c>
      <c r="X26" s="11">
        <v>2</v>
      </c>
      <c r="Y26" s="11">
        <v>4</v>
      </c>
      <c r="Z26" s="11">
        <v>4</v>
      </c>
      <c r="AA26" s="11">
        <v>10</v>
      </c>
      <c r="AB26" s="11">
        <v>3</v>
      </c>
      <c r="AF26" s="10" t="s">
        <v>173</v>
      </c>
      <c r="AG26" s="11"/>
      <c r="AH26" s="11"/>
      <c r="AI26" s="11"/>
      <c r="AJ26" s="11"/>
      <c r="AK26" s="11">
        <v>5</v>
      </c>
      <c r="AL26" s="11"/>
      <c r="AM26" s="11"/>
      <c r="AN26" s="11">
        <v>5</v>
      </c>
      <c r="AR26" s="99" t="s">
        <v>515</v>
      </c>
      <c r="AS26" s="11">
        <v>1</v>
      </c>
      <c r="AT26" s="11">
        <v>1</v>
      </c>
      <c r="AU26" s="11"/>
      <c r="AV26" s="11"/>
      <c r="AW26" s="11"/>
      <c r="AX26" s="11">
        <v>2</v>
      </c>
      <c r="BB26" s="11"/>
      <c r="BC26" s="11"/>
      <c r="BD26" s="11"/>
    </row>
    <row r="27" spans="1:56" customFormat="1" ht="16">
      <c r="A27" s="7" t="s">
        <v>788</v>
      </c>
      <c r="B27" s="1" t="s">
        <v>26</v>
      </c>
      <c r="C27" s="1" t="s">
        <v>153</v>
      </c>
      <c r="D27" s="1" t="s">
        <v>93</v>
      </c>
      <c r="E27" s="1" t="s">
        <v>21</v>
      </c>
      <c r="F27" s="1">
        <f>INDEX('Hero Types'!A:A,MATCH(E27,'Hero Types'!B:B,0),0)</f>
        <v>3</v>
      </c>
      <c r="G27" s="1" t="s">
        <v>132</v>
      </c>
      <c r="H27" s="1">
        <v>1</v>
      </c>
      <c r="I27" s="1">
        <v>1</v>
      </c>
      <c r="J27" s="1" t="s">
        <v>167</v>
      </c>
      <c r="K27" s="1" t="s">
        <v>689</v>
      </c>
      <c r="L27" s="1">
        <v>1</v>
      </c>
      <c r="M27" s="1">
        <v>3</v>
      </c>
      <c r="N27" s="1" t="s">
        <v>462</v>
      </c>
      <c r="O27" s="1">
        <v>1</v>
      </c>
      <c r="P27" s="27"/>
      <c r="Q27" s="1" t="s">
        <v>689</v>
      </c>
      <c r="R27" t="str">
        <f>IF(REFHero[[#This Row],[Rarity Tier]]=REFHero[[#This Row],[Max Rarity]],"Max","Evo")</f>
        <v>Evo</v>
      </c>
      <c r="S27" s="12"/>
      <c r="W27" s="99" t="s">
        <v>515</v>
      </c>
      <c r="X27" s="11">
        <v>2</v>
      </c>
      <c r="Y27" s="11">
        <v>4</v>
      </c>
      <c r="Z27" s="11">
        <v>4</v>
      </c>
      <c r="AA27" s="11">
        <v>10</v>
      </c>
      <c r="AB27" s="11">
        <v>3</v>
      </c>
      <c r="AF27" s="10" t="s">
        <v>455</v>
      </c>
      <c r="AG27" s="11"/>
      <c r="AH27" s="11"/>
      <c r="AI27" s="11"/>
      <c r="AJ27" s="11"/>
      <c r="AK27" s="11"/>
      <c r="AL27" s="11"/>
      <c r="AM27" s="11"/>
      <c r="AN27" s="11"/>
      <c r="AR27" s="10">
        <v>5</v>
      </c>
      <c r="AS27" s="11"/>
      <c r="AT27" s="11"/>
      <c r="AU27" s="11"/>
      <c r="AV27" s="11"/>
      <c r="AW27" s="11">
        <v>1</v>
      </c>
      <c r="AX27" s="11">
        <v>1</v>
      </c>
      <c r="BB27" s="11"/>
      <c r="BC27" s="11"/>
      <c r="BD27" s="11"/>
    </row>
    <row r="28" spans="1:56" customFormat="1" ht="16">
      <c r="A28" s="7" t="s">
        <v>789</v>
      </c>
      <c r="B28" s="1" t="s">
        <v>26</v>
      </c>
      <c r="C28" s="1" t="s">
        <v>153</v>
      </c>
      <c r="D28" s="1" t="s">
        <v>93</v>
      </c>
      <c r="E28" s="1" t="s">
        <v>21</v>
      </c>
      <c r="F28" s="1">
        <f>INDEX('Hero Types'!A:A,MATCH(E28,'Hero Types'!B:B,0),0)</f>
        <v>3</v>
      </c>
      <c r="G28" s="1" t="s">
        <v>132</v>
      </c>
      <c r="H28" s="1">
        <v>2</v>
      </c>
      <c r="I28" s="1">
        <v>2</v>
      </c>
      <c r="J28" s="1" t="s">
        <v>167</v>
      </c>
      <c r="K28" s="1" t="s">
        <v>690</v>
      </c>
      <c r="L28" s="1">
        <v>1</v>
      </c>
      <c r="M28" s="1">
        <v>3</v>
      </c>
      <c r="N28" s="1" t="s">
        <v>462</v>
      </c>
      <c r="O28" s="1">
        <v>1</v>
      </c>
      <c r="P28" s="27"/>
      <c r="Q28" s="1" t="s">
        <v>690</v>
      </c>
      <c r="R28" t="str">
        <f>IF(REFHero[[#This Row],[Rarity Tier]]=REFHero[[#This Row],[Max Rarity]],"Max","Evo")</f>
        <v>Evo</v>
      </c>
      <c r="S28" s="12"/>
      <c r="W28" s="99" t="s">
        <v>168</v>
      </c>
      <c r="X28" s="11">
        <v>1</v>
      </c>
      <c r="Y28" s="11">
        <v>4</v>
      </c>
      <c r="Z28" s="11">
        <v>4</v>
      </c>
      <c r="AA28" s="11">
        <v>5</v>
      </c>
      <c r="AB28" s="11">
        <v>2</v>
      </c>
      <c r="AF28" s="10" t="s">
        <v>139</v>
      </c>
      <c r="AG28" s="11">
        <v>21</v>
      </c>
      <c r="AH28" s="11">
        <v>45</v>
      </c>
      <c r="AI28" s="11">
        <v>60</v>
      </c>
      <c r="AJ28" s="11">
        <v>45</v>
      </c>
      <c r="AK28" s="11">
        <v>20</v>
      </c>
      <c r="AL28" s="11">
        <v>10</v>
      </c>
      <c r="AM28" s="11"/>
      <c r="AN28" s="11">
        <v>201</v>
      </c>
      <c r="AR28" s="99" t="s">
        <v>173</v>
      </c>
      <c r="AS28" s="11"/>
      <c r="AT28" s="11"/>
      <c r="AU28" s="11"/>
      <c r="AV28" s="11"/>
      <c r="AW28" s="11">
        <v>1</v>
      </c>
      <c r="AX28" s="11">
        <v>1</v>
      </c>
      <c r="BB28" s="11"/>
      <c r="BC28" s="11"/>
      <c r="BD28" s="11"/>
    </row>
    <row r="29" spans="1:56" customFormat="1" ht="16">
      <c r="A29" s="7" t="s">
        <v>800</v>
      </c>
      <c r="B29" s="1" t="s">
        <v>26</v>
      </c>
      <c r="C29" s="1" t="s">
        <v>153</v>
      </c>
      <c r="D29" s="1" t="s">
        <v>93</v>
      </c>
      <c r="E29" s="1" t="s">
        <v>21</v>
      </c>
      <c r="F29" s="1">
        <f>INDEX('Hero Types'!A:A,MATCH(E29,'Hero Types'!B:B,0),0)</f>
        <v>3</v>
      </c>
      <c r="G29" s="1" t="s">
        <v>132</v>
      </c>
      <c r="H29" s="1">
        <v>3</v>
      </c>
      <c r="I29" s="1">
        <v>3</v>
      </c>
      <c r="J29" s="1" t="s">
        <v>167</v>
      </c>
      <c r="K29" s="1" t="s">
        <v>691</v>
      </c>
      <c r="L29" s="1">
        <v>1</v>
      </c>
      <c r="M29" s="1">
        <v>3</v>
      </c>
      <c r="N29" s="1" t="s">
        <v>462</v>
      </c>
      <c r="O29" s="1">
        <v>1</v>
      </c>
      <c r="P29" s="27"/>
      <c r="Q29" s="1" t="s">
        <v>691</v>
      </c>
      <c r="R29" t="str">
        <f>IF(REFHero[[#This Row],[Rarity Tier]]=REFHero[[#This Row],[Max Rarity]],"Max","Evo")</f>
        <v>Max</v>
      </c>
      <c r="S29" s="12"/>
      <c r="W29" s="10">
        <v>5</v>
      </c>
      <c r="X29" s="11">
        <v>1</v>
      </c>
      <c r="Y29" s="11">
        <v>5</v>
      </c>
      <c r="Z29" s="11">
        <v>5</v>
      </c>
      <c r="AA29" s="11">
        <v>5</v>
      </c>
      <c r="AB29" s="11">
        <v>3</v>
      </c>
      <c r="AR29" s="10">
        <v>6</v>
      </c>
      <c r="AS29" s="11"/>
      <c r="AT29" s="11"/>
      <c r="AU29" s="11"/>
      <c r="AV29" s="11">
        <v>1</v>
      </c>
      <c r="AW29" s="11">
        <v>1</v>
      </c>
      <c r="AX29" s="11">
        <v>2</v>
      </c>
      <c r="BB29" s="11"/>
      <c r="BC29" s="11"/>
      <c r="BD29" s="11"/>
    </row>
    <row r="30" spans="1:56" customFormat="1" ht="16">
      <c r="A30" s="7" t="s">
        <v>755</v>
      </c>
      <c r="B30" s="1" t="s">
        <v>23</v>
      </c>
      <c r="C30" s="1" t="s">
        <v>157</v>
      </c>
      <c r="D30" s="1" t="s">
        <v>93</v>
      </c>
      <c r="E30" s="1" t="s">
        <v>21</v>
      </c>
      <c r="F30" s="1">
        <f>INDEX('Hero Types'!A:A,MATCH(E30,'Hero Types'!B:B,0),0)</f>
        <v>3</v>
      </c>
      <c r="G30" s="1" t="s">
        <v>108</v>
      </c>
      <c r="H30" s="1">
        <v>1</v>
      </c>
      <c r="I30" s="1">
        <v>1</v>
      </c>
      <c r="J30" s="1" t="s">
        <v>167</v>
      </c>
      <c r="K30" s="1" t="s">
        <v>625</v>
      </c>
      <c r="L30" s="1">
        <v>1</v>
      </c>
      <c r="M30" s="1">
        <v>3</v>
      </c>
      <c r="N30" s="1" t="s">
        <v>462</v>
      </c>
      <c r="O30" s="1">
        <v>1</v>
      </c>
      <c r="P30" s="27"/>
      <c r="Q30" s="1" t="s">
        <v>625</v>
      </c>
      <c r="R30" t="str">
        <f>IF(REFHero[[#This Row],[Rarity Tier]]=REFHero[[#This Row],[Max Rarity]],"Max","Evo")</f>
        <v>Evo</v>
      </c>
      <c r="S30" s="12"/>
      <c r="W30" s="99" t="s">
        <v>173</v>
      </c>
      <c r="X30" s="11">
        <v>1</v>
      </c>
      <c r="Y30" s="11">
        <v>5</v>
      </c>
      <c r="Z30" s="11">
        <v>5</v>
      </c>
      <c r="AA30" s="11">
        <v>5</v>
      </c>
      <c r="AB30" s="11">
        <v>3</v>
      </c>
      <c r="AR30" s="99" t="s">
        <v>177</v>
      </c>
      <c r="AS30" s="11"/>
      <c r="AT30" s="11"/>
      <c r="AU30" s="11"/>
      <c r="AV30" s="11">
        <v>1</v>
      </c>
      <c r="AW30" s="11">
        <v>1</v>
      </c>
      <c r="AX30" s="11">
        <v>2</v>
      </c>
      <c r="BB30" s="11"/>
      <c r="BC30" s="11"/>
      <c r="BD30" s="11"/>
    </row>
    <row r="31" spans="1:56" customFormat="1" ht="16">
      <c r="A31" s="7" t="s">
        <v>756</v>
      </c>
      <c r="B31" s="1" t="s">
        <v>23</v>
      </c>
      <c r="C31" s="1" t="s">
        <v>157</v>
      </c>
      <c r="D31" s="1" t="s">
        <v>93</v>
      </c>
      <c r="E31" s="1" t="s">
        <v>21</v>
      </c>
      <c r="F31" s="1">
        <f>INDEX('Hero Types'!A:A,MATCH(E31,'Hero Types'!B:B,0),0)</f>
        <v>3</v>
      </c>
      <c r="G31" s="1" t="s">
        <v>108</v>
      </c>
      <c r="H31" s="1">
        <v>2</v>
      </c>
      <c r="I31" s="1">
        <v>2</v>
      </c>
      <c r="J31" s="1" t="s">
        <v>167</v>
      </c>
      <c r="K31" s="1" t="s">
        <v>626</v>
      </c>
      <c r="L31" s="1">
        <v>1</v>
      </c>
      <c r="M31" s="1">
        <v>3</v>
      </c>
      <c r="N31" s="1" t="s">
        <v>462</v>
      </c>
      <c r="O31" s="1">
        <v>1</v>
      </c>
      <c r="P31" s="27"/>
      <c r="Q31" s="1" t="s">
        <v>626</v>
      </c>
      <c r="R31" t="str">
        <f>IF(REFHero[[#This Row],[Rarity Tier]]=REFHero[[#This Row],[Max Rarity]],"Max","Evo")</f>
        <v>Evo</v>
      </c>
      <c r="S31" s="12"/>
      <c r="W31" s="10">
        <v>6</v>
      </c>
      <c r="X31" s="11">
        <v>1</v>
      </c>
      <c r="Y31" s="11">
        <v>6</v>
      </c>
      <c r="Z31" s="11">
        <v>6</v>
      </c>
      <c r="AA31" s="11">
        <v>5</v>
      </c>
      <c r="AB31" s="11">
        <v>3</v>
      </c>
      <c r="AR31" s="10" t="s">
        <v>139</v>
      </c>
      <c r="AS31" s="11">
        <v>13</v>
      </c>
      <c r="AT31" s="11">
        <v>11</v>
      </c>
      <c r="AU31" s="11">
        <v>12</v>
      </c>
      <c r="AV31" s="11">
        <v>12</v>
      </c>
      <c r="AW31" s="11">
        <v>13</v>
      </c>
      <c r="AX31" s="11">
        <v>61</v>
      </c>
      <c r="BB31" s="11"/>
      <c r="BC31" s="11"/>
      <c r="BD31" s="11"/>
    </row>
    <row r="32" spans="1:56" customFormat="1" ht="16">
      <c r="A32" s="7" t="s">
        <v>757</v>
      </c>
      <c r="B32" s="1" t="s">
        <v>23</v>
      </c>
      <c r="C32" s="1" t="s">
        <v>157</v>
      </c>
      <c r="D32" s="1" t="s">
        <v>93</v>
      </c>
      <c r="E32" s="1" t="s">
        <v>21</v>
      </c>
      <c r="F32" s="1">
        <f>INDEX('Hero Types'!A:A,MATCH(E32,'Hero Types'!B:B,0),0)</f>
        <v>3</v>
      </c>
      <c r="G32" s="1" t="s">
        <v>108</v>
      </c>
      <c r="H32" s="1">
        <v>3</v>
      </c>
      <c r="I32" s="1">
        <v>3</v>
      </c>
      <c r="J32" s="1" t="s">
        <v>167</v>
      </c>
      <c r="K32" s="1" t="s">
        <v>627</v>
      </c>
      <c r="L32" s="1">
        <v>1</v>
      </c>
      <c r="M32" s="1">
        <v>3</v>
      </c>
      <c r="N32" s="1" t="s">
        <v>462</v>
      </c>
      <c r="O32" s="1">
        <v>1</v>
      </c>
      <c r="P32" s="27"/>
      <c r="Q32" s="1" t="s">
        <v>627</v>
      </c>
      <c r="R32" t="str">
        <f>IF(REFHero[[#This Row],[Rarity Tier]]=REFHero[[#This Row],[Max Rarity]],"Max","Evo")</f>
        <v>Max</v>
      </c>
      <c r="S32" s="12"/>
      <c r="W32" s="99" t="s">
        <v>177</v>
      </c>
      <c r="X32" s="11">
        <v>1</v>
      </c>
      <c r="Y32" s="11">
        <v>6</v>
      </c>
      <c r="Z32" s="11">
        <v>6</v>
      </c>
      <c r="AA32" s="11">
        <v>5</v>
      </c>
      <c r="AB32" s="11">
        <v>3</v>
      </c>
      <c r="BB32" s="11"/>
      <c r="BC32" s="11"/>
      <c r="BD32" s="11"/>
    </row>
    <row r="33" spans="1:56" customFormat="1" ht="16">
      <c r="A33" s="7" t="s">
        <v>237</v>
      </c>
      <c r="B33" s="1" t="s">
        <v>22</v>
      </c>
      <c r="C33" s="1" t="s">
        <v>157</v>
      </c>
      <c r="D33" s="1" t="s">
        <v>93</v>
      </c>
      <c r="E33" s="1" t="s">
        <v>21</v>
      </c>
      <c r="F33" s="1">
        <f>INDEX('Hero Types'!A:A,MATCH(E33,'Hero Types'!B:B,0),0)</f>
        <v>3</v>
      </c>
      <c r="G33" s="1" t="s">
        <v>92</v>
      </c>
      <c r="H33" s="1">
        <v>1</v>
      </c>
      <c r="I33" s="1">
        <v>1</v>
      </c>
      <c r="J33" s="1" t="s">
        <v>167</v>
      </c>
      <c r="K33" s="1" t="s">
        <v>559</v>
      </c>
      <c r="L33" s="1">
        <v>1</v>
      </c>
      <c r="M33" s="1">
        <v>3</v>
      </c>
      <c r="N33" s="1" t="s">
        <v>462</v>
      </c>
      <c r="O33" s="1">
        <v>1</v>
      </c>
      <c r="P33" s="27"/>
      <c r="Q33" s="1" t="s">
        <v>559</v>
      </c>
      <c r="R33" t="str">
        <f>IF(REFHero[[#This Row],[Rarity Tier]]=REFHero[[#This Row],[Max Rarity]],"Max","Evo")</f>
        <v>Evo</v>
      </c>
      <c r="S33" s="12"/>
      <c r="W33" s="10" t="s">
        <v>139</v>
      </c>
      <c r="X33" s="11">
        <v>4</v>
      </c>
      <c r="Y33" s="11">
        <v>6</v>
      </c>
      <c r="Z33" s="11">
        <v>1</v>
      </c>
      <c r="AA33" s="11">
        <v>201</v>
      </c>
      <c r="AB33" s="11">
        <v>3</v>
      </c>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B33" s="11"/>
      <c r="BC33" s="11"/>
      <c r="BD33" s="11"/>
    </row>
    <row r="34" spans="1:56" customFormat="1" ht="16">
      <c r="A34" s="7" t="s">
        <v>238</v>
      </c>
      <c r="B34" s="1" t="s">
        <v>22</v>
      </c>
      <c r="C34" s="1" t="s">
        <v>157</v>
      </c>
      <c r="D34" s="1" t="s">
        <v>93</v>
      </c>
      <c r="E34" s="1" t="s">
        <v>21</v>
      </c>
      <c r="F34" s="1">
        <f>INDEX('Hero Types'!A:A,MATCH(E34,'Hero Types'!B:B,0),0)</f>
        <v>3</v>
      </c>
      <c r="G34" s="1" t="s">
        <v>92</v>
      </c>
      <c r="H34" s="1">
        <v>2</v>
      </c>
      <c r="I34" s="1">
        <v>2</v>
      </c>
      <c r="J34" s="1" t="s">
        <v>167</v>
      </c>
      <c r="K34" s="1" t="s">
        <v>560</v>
      </c>
      <c r="L34" s="1">
        <v>1</v>
      </c>
      <c r="M34" s="1">
        <v>3</v>
      </c>
      <c r="N34" s="1" t="s">
        <v>462</v>
      </c>
      <c r="O34" s="1">
        <v>1</v>
      </c>
      <c r="P34" s="27"/>
      <c r="Q34" s="1" t="s">
        <v>560</v>
      </c>
      <c r="R34" t="str">
        <f>IF(REFHero[[#This Row],[Rarity Tier]]=REFHero[[#This Row],[Max Rarity]],"Max","Evo")</f>
        <v>Evo</v>
      </c>
      <c r="S34" s="12"/>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B34" s="11"/>
      <c r="BC34" s="11"/>
      <c r="BD34" s="11"/>
    </row>
    <row r="35" spans="1:56" customFormat="1" ht="16">
      <c r="A35" s="7" t="s">
        <v>804</v>
      </c>
      <c r="B35" s="1" t="s">
        <v>22</v>
      </c>
      <c r="C35" s="1" t="s">
        <v>157</v>
      </c>
      <c r="D35" s="1" t="s">
        <v>93</v>
      </c>
      <c r="E35" s="1" t="s">
        <v>21</v>
      </c>
      <c r="F35" s="1">
        <f>INDEX('Hero Types'!A:A,MATCH(E35,'Hero Types'!B:B,0),0)</f>
        <v>3</v>
      </c>
      <c r="G35" s="1" t="s">
        <v>92</v>
      </c>
      <c r="H35" s="1">
        <v>3</v>
      </c>
      <c r="I35" s="1">
        <v>3</v>
      </c>
      <c r="J35" s="1" t="s">
        <v>167</v>
      </c>
      <c r="K35" s="1" t="s">
        <v>561</v>
      </c>
      <c r="L35" s="1">
        <v>1</v>
      </c>
      <c r="M35" s="1">
        <v>3</v>
      </c>
      <c r="N35" s="1" t="s">
        <v>462</v>
      </c>
      <c r="O35" s="1">
        <v>1</v>
      </c>
      <c r="P35" s="27"/>
      <c r="Q35" s="1" t="s">
        <v>561</v>
      </c>
      <c r="R35" t="str">
        <f>IF(REFHero[[#This Row],[Rarity Tier]]=REFHero[[#This Row],[Max Rarity]],"Max","Evo")</f>
        <v>Max</v>
      </c>
      <c r="S35" s="12"/>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B35" s="11"/>
      <c r="BC35" s="11"/>
      <c r="BD35" s="11"/>
    </row>
    <row r="36" spans="1:56" customFormat="1" ht="16">
      <c r="A36" s="7" t="s">
        <v>767</v>
      </c>
      <c r="B36" s="1" t="s">
        <v>25</v>
      </c>
      <c r="C36" s="1" t="s">
        <v>153</v>
      </c>
      <c r="D36" s="1" t="s">
        <v>111</v>
      </c>
      <c r="E36" s="1" t="s">
        <v>21</v>
      </c>
      <c r="F36" s="1">
        <f>INDEX('Hero Types'!A:A,MATCH(E36,'Hero Types'!B:B,0),0)</f>
        <v>3</v>
      </c>
      <c r="G36" s="1" t="s">
        <v>116</v>
      </c>
      <c r="H36" s="1">
        <v>1</v>
      </c>
      <c r="I36" s="1">
        <v>1</v>
      </c>
      <c r="J36" s="1" t="s">
        <v>167</v>
      </c>
      <c r="K36" s="1" t="s">
        <v>655</v>
      </c>
      <c r="L36" s="1">
        <v>1</v>
      </c>
      <c r="M36" s="1">
        <v>3</v>
      </c>
      <c r="N36" s="1" t="s">
        <v>462</v>
      </c>
      <c r="O36" s="1">
        <v>1</v>
      </c>
      <c r="P36" s="27"/>
      <c r="Q36" s="1" t="s">
        <v>655</v>
      </c>
      <c r="R36" t="str">
        <f>IF(REFHero[[#This Row],[Rarity Tier]]=REFHero[[#This Row],[Max Rarity]],"Max","Evo")</f>
        <v>Evo</v>
      </c>
      <c r="S36" s="12"/>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B36" s="11"/>
      <c r="BC36" s="11"/>
      <c r="BD36" s="11"/>
    </row>
    <row r="37" spans="1:56" customFormat="1" ht="16">
      <c r="A37" s="7" t="s">
        <v>768</v>
      </c>
      <c r="B37" s="1" t="s">
        <v>25</v>
      </c>
      <c r="C37" s="1" t="s">
        <v>153</v>
      </c>
      <c r="D37" s="1" t="s">
        <v>111</v>
      </c>
      <c r="E37" s="1" t="s">
        <v>21</v>
      </c>
      <c r="F37" s="1">
        <f>INDEX('Hero Types'!A:A,MATCH(E37,'Hero Types'!B:B,0),0)</f>
        <v>3</v>
      </c>
      <c r="G37" s="1" t="s">
        <v>116</v>
      </c>
      <c r="H37" s="1">
        <v>2</v>
      </c>
      <c r="I37" s="1">
        <v>2</v>
      </c>
      <c r="J37" s="1" t="s">
        <v>167</v>
      </c>
      <c r="K37" s="1" t="s">
        <v>656</v>
      </c>
      <c r="L37" s="1">
        <v>1</v>
      </c>
      <c r="M37" s="1">
        <v>3</v>
      </c>
      <c r="N37" s="1" t="s">
        <v>462</v>
      </c>
      <c r="O37" s="1">
        <v>1</v>
      </c>
      <c r="P37" s="27"/>
      <c r="Q37" s="1" t="s">
        <v>656</v>
      </c>
      <c r="R37" t="str">
        <f>IF(REFHero[[#This Row],[Rarity Tier]]=REFHero[[#This Row],[Max Rarity]],"Max","Evo")</f>
        <v>Evo</v>
      </c>
      <c r="S37" s="12"/>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B37" s="11"/>
      <c r="BC37" s="11"/>
      <c r="BD37" s="11"/>
    </row>
    <row r="38" spans="1:56" customFormat="1" ht="16">
      <c r="A38" s="7" t="s">
        <v>769</v>
      </c>
      <c r="B38" s="1" t="s">
        <v>25</v>
      </c>
      <c r="C38" s="1" t="s">
        <v>153</v>
      </c>
      <c r="D38" s="1" t="s">
        <v>111</v>
      </c>
      <c r="E38" s="1" t="s">
        <v>21</v>
      </c>
      <c r="F38" s="1">
        <f>INDEX('Hero Types'!A:A,MATCH(E38,'Hero Types'!B:B,0),0)</f>
        <v>3</v>
      </c>
      <c r="G38" s="1" t="s">
        <v>116</v>
      </c>
      <c r="H38" s="1">
        <v>3</v>
      </c>
      <c r="I38" s="1">
        <v>3</v>
      </c>
      <c r="J38" s="1" t="s">
        <v>167</v>
      </c>
      <c r="K38" s="1" t="s">
        <v>657</v>
      </c>
      <c r="L38" s="1">
        <v>1</v>
      </c>
      <c r="M38" s="1">
        <v>3</v>
      </c>
      <c r="N38" s="1" t="s">
        <v>462</v>
      </c>
      <c r="O38" s="1">
        <v>1</v>
      </c>
      <c r="P38" s="27"/>
      <c r="Q38" s="1" t="s">
        <v>657</v>
      </c>
      <c r="R38" t="str">
        <f>IF(REFHero[[#This Row],[Rarity Tier]]=REFHero[[#This Row],[Max Rarity]],"Max","Evo")</f>
        <v>Max</v>
      </c>
      <c r="S38" s="12"/>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B38" s="11"/>
      <c r="BC38" s="11"/>
      <c r="BD38" s="11"/>
    </row>
    <row r="39" spans="1:56" customFormat="1" ht="16">
      <c r="A39" s="7" t="s">
        <v>1127</v>
      </c>
      <c r="B39" s="1" t="s">
        <v>24</v>
      </c>
      <c r="C39" s="1" t="s">
        <v>157</v>
      </c>
      <c r="D39" s="1" t="s">
        <v>93</v>
      </c>
      <c r="E39" s="1" t="s">
        <v>21</v>
      </c>
      <c r="F39" s="1">
        <f>INDEX('Hero Types'!A:A,MATCH(E39,'Hero Types'!B:B,0),0)</f>
        <v>3</v>
      </c>
      <c r="G39" s="1" t="s">
        <v>190</v>
      </c>
      <c r="H39" s="1">
        <v>1</v>
      </c>
      <c r="I39" s="1">
        <v>1</v>
      </c>
      <c r="J39" s="1" t="s">
        <v>167</v>
      </c>
      <c r="K39" s="1" t="s">
        <v>593</v>
      </c>
      <c r="L39" s="1">
        <v>1</v>
      </c>
      <c r="M39" s="1">
        <v>3</v>
      </c>
      <c r="N39" s="1" t="s">
        <v>467</v>
      </c>
      <c r="O39" s="1">
        <v>1</v>
      </c>
      <c r="P39" s="27"/>
      <c r="Q39" s="1" t="s">
        <v>593</v>
      </c>
      <c r="R39" t="str">
        <f>IF(REFHero[[#This Row],[Rarity Tier]]=REFHero[[#This Row],[Max Rarity]],"Max","Evo")</f>
        <v>Evo</v>
      </c>
      <c r="S39" s="12"/>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B39" s="11"/>
      <c r="BC39" s="11"/>
      <c r="BD39" s="11"/>
    </row>
    <row r="40" spans="1:56" customFormat="1" ht="16">
      <c r="A40" s="7" t="s">
        <v>1128</v>
      </c>
      <c r="B40" s="1" t="s">
        <v>24</v>
      </c>
      <c r="C40" s="1" t="s">
        <v>157</v>
      </c>
      <c r="D40" s="1" t="s">
        <v>93</v>
      </c>
      <c r="E40" s="1" t="s">
        <v>21</v>
      </c>
      <c r="F40" s="1">
        <f>INDEX('Hero Types'!A:A,MATCH(E40,'Hero Types'!B:B,0),0)</f>
        <v>3</v>
      </c>
      <c r="G40" s="1" t="s">
        <v>190</v>
      </c>
      <c r="H40" s="1">
        <v>2</v>
      </c>
      <c r="I40" s="1">
        <v>2</v>
      </c>
      <c r="J40" s="1" t="s">
        <v>167</v>
      </c>
      <c r="K40" s="1" t="s">
        <v>594</v>
      </c>
      <c r="L40" s="1">
        <v>1</v>
      </c>
      <c r="M40" s="1">
        <v>3</v>
      </c>
      <c r="N40" s="1" t="s">
        <v>467</v>
      </c>
      <c r="O40" s="1">
        <v>1</v>
      </c>
      <c r="P40" s="27"/>
      <c r="Q40" s="1" t="s">
        <v>594</v>
      </c>
      <c r="R40" t="str">
        <f>IF(REFHero[[#This Row],[Rarity Tier]]=REFHero[[#This Row],[Max Rarity]],"Max","Evo")</f>
        <v>Evo</v>
      </c>
      <c r="S40" s="12"/>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B40" s="11"/>
      <c r="BC40" s="11"/>
      <c r="BD40" s="11"/>
    </row>
    <row r="41" spans="1:56" customFormat="1" ht="16">
      <c r="A41" s="7" t="s">
        <v>1129</v>
      </c>
      <c r="B41" s="1" t="s">
        <v>24</v>
      </c>
      <c r="C41" s="1" t="s">
        <v>157</v>
      </c>
      <c r="D41" s="1" t="s">
        <v>93</v>
      </c>
      <c r="E41" s="1" t="s">
        <v>21</v>
      </c>
      <c r="F41" s="1">
        <f>INDEX('Hero Types'!A:A,MATCH(E41,'Hero Types'!B:B,0),0)</f>
        <v>3</v>
      </c>
      <c r="G41" s="1" t="s">
        <v>190</v>
      </c>
      <c r="H41" s="1">
        <v>3</v>
      </c>
      <c r="I41" s="1">
        <v>3</v>
      </c>
      <c r="J41" s="1" t="s">
        <v>167</v>
      </c>
      <c r="K41" s="1" t="s">
        <v>595</v>
      </c>
      <c r="L41" s="1">
        <v>1</v>
      </c>
      <c r="M41" s="1">
        <v>3</v>
      </c>
      <c r="N41" s="1" t="s">
        <v>467</v>
      </c>
      <c r="O41" s="1">
        <v>1</v>
      </c>
      <c r="P41" s="27"/>
      <c r="Q41" s="1" t="s">
        <v>595</v>
      </c>
      <c r="R41" t="str">
        <f>IF(REFHero[[#This Row],[Rarity Tier]]=REFHero[[#This Row],[Max Rarity]],"Max","Evo")</f>
        <v>Max</v>
      </c>
      <c r="S41" s="12"/>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B41" s="11"/>
      <c r="BC41" s="11"/>
      <c r="BD41" s="11"/>
    </row>
    <row r="42" spans="1:56" customFormat="1" ht="16">
      <c r="A42" s="7" t="s">
        <v>790</v>
      </c>
      <c r="B42" s="1" t="s">
        <v>26</v>
      </c>
      <c r="C42" s="1" t="s">
        <v>157</v>
      </c>
      <c r="D42" s="1" t="s">
        <v>93</v>
      </c>
      <c r="E42" s="1" t="s">
        <v>17</v>
      </c>
      <c r="F42" s="1">
        <f>INDEX('Hero Types'!A:A,MATCH(E42,'Hero Types'!B:B,0),0)</f>
        <v>4</v>
      </c>
      <c r="G42" s="1" t="s">
        <v>78</v>
      </c>
      <c r="H42" s="1">
        <v>1</v>
      </c>
      <c r="I42" s="1">
        <v>1</v>
      </c>
      <c r="J42" s="1" t="s">
        <v>169</v>
      </c>
      <c r="K42" s="1" t="s">
        <v>693</v>
      </c>
      <c r="L42" s="1">
        <v>1</v>
      </c>
      <c r="M42" s="1">
        <v>4</v>
      </c>
      <c r="N42" s="1" t="s">
        <v>462</v>
      </c>
      <c r="O42" s="1">
        <v>1</v>
      </c>
      <c r="P42" s="27"/>
      <c r="Q42" s="1" t="s">
        <v>693</v>
      </c>
      <c r="R42" t="str">
        <f>IF(REFHero[[#This Row],[Rarity Tier]]=REFHero[[#This Row],[Max Rarity]],"Max","Evo")</f>
        <v>Evo</v>
      </c>
      <c r="S42" s="12"/>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B42" s="11"/>
      <c r="BC42" s="11"/>
      <c r="BD42" s="11"/>
    </row>
    <row r="43" spans="1:56" customFormat="1" ht="16">
      <c r="A43" s="7" t="s">
        <v>791</v>
      </c>
      <c r="B43" s="1" t="s">
        <v>26</v>
      </c>
      <c r="C43" s="1" t="s">
        <v>157</v>
      </c>
      <c r="D43" s="1" t="s">
        <v>93</v>
      </c>
      <c r="E43" s="1" t="s">
        <v>17</v>
      </c>
      <c r="F43" s="1">
        <f>INDEX('Hero Types'!A:A,MATCH(E43,'Hero Types'!B:B,0),0)</f>
        <v>4</v>
      </c>
      <c r="G43" s="1" t="s">
        <v>78</v>
      </c>
      <c r="H43" s="1">
        <v>2</v>
      </c>
      <c r="I43" s="1">
        <v>2</v>
      </c>
      <c r="J43" s="1" t="s">
        <v>169</v>
      </c>
      <c r="K43" s="1" t="s">
        <v>694</v>
      </c>
      <c r="L43" s="1">
        <v>1</v>
      </c>
      <c r="M43" s="1">
        <v>4</v>
      </c>
      <c r="N43" s="1" t="s">
        <v>462</v>
      </c>
      <c r="O43" s="1">
        <v>1</v>
      </c>
      <c r="P43" s="27"/>
      <c r="Q43" s="1" t="s">
        <v>694</v>
      </c>
      <c r="R43" t="str">
        <f>IF(REFHero[[#This Row],[Rarity Tier]]=REFHero[[#This Row],[Max Rarity]],"Max","Evo")</f>
        <v>Evo</v>
      </c>
      <c r="S43" s="12"/>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B43" s="11"/>
      <c r="BC43" s="11"/>
      <c r="BD43" s="11"/>
    </row>
    <row r="44" spans="1:56" customFormat="1" ht="16">
      <c r="A44" s="7" t="s">
        <v>792</v>
      </c>
      <c r="B44" s="1" t="s">
        <v>26</v>
      </c>
      <c r="C44" s="1" t="s">
        <v>157</v>
      </c>
      <c r="D44" s="1" t="s">
        <v>93</v>
      </c>
      <c r="E44" s="1" t="s">
        <v>17</v>
      </c>
      <c r="F44" s="1">
        <f>INDEX('Hero Types'!A:A,MATCH(E44,'Hero Types'!B:B,0),0)</f>
        <v>4</v>
      </c>
      <c r="G44" s="1" t="s">
        <v>78</v>
      </c>
      <c r="H44" s="1">
        <v>3</v>
      </c>
      <c r="I44" s="1">
        <v>3</v>
      </c>
      <c r="J44" s="1" t="s">
        <v>169</v>
      </c>
      <c r="K44" s="1" t="s">
        <v>695</v>
      </c>
      <c r="L44" s="1">
        <v>1</v>
      </c>
      <c r="M44" s="1">
        <v>4</v>
      </c>
      <c r="N44" s="1" t="s">
        <v>462</v>
      </c>
      <c r="O44" s="1">
        <v>1</v>
      </c>
      <c r="P44" s="27"/>
      <c r="Q44" s="1" t="s">
        <v>695</v>
      </c>
      <c r="R44" t="str">
        <f>IF(REFHero[[#This Row],[Rarity Tier]]=REFHero[[#This Row],[Max Rarity]],"Max","Evo")</f>
        <v>Evo</v>
      </c>
      <c r="S44" s="12"/>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B44" s="11"/>
      <c r="BC44" s="11"/>
      <c r="BD44" s="11"/>
    </row>
    <row r="45" spans="1:56" customFormat="1" ht="16">
      <c r="A45" s="7" t="s">
        <v>793</v>
      </c>
      <c r="B45" s="1" t="s">
        <v>26</v>
      </c>
      <c r="C45" s="1" t="s">
        <v>157</v>
      </c>
      <c r="D45" s="1" t="s">
        <v>93</v>
      </c>
      <c r="E45" s="1" t="s">
        <v>17</v>
      </c>
      <c r="F45" s="1">
        <f>INDEX('Hero Types'!A:A,MATCH(E45,'Hero Types'!B:B,0),0)</f>
        <v>4</v>
      </c>
      <c r="G45" s="1" t="s">
        <v>78</v>
      </c>
      <c r="H45" s="1">
        <v>4</v>
      </c>
      <c r="I45" s="1">
        <v>4</v>
      </c>
      <c r="J45" s="1" t="s">
        <v>169</v>
      </c>
      <c r="K45" s="1" t="s">
        <v>696</v>
      </c>
      <c r="L45" s="1">
        <v>1</v>
      </c>
      <c r="M45" s="1">
        <v>4</v>
      </c>
      <c r="N45" s="1" t="s">
        <v>462</v>
      </c>
      <c r="O45" s="1">
        <v>2</v>
      </c>
      <c r="P45" s="27"/>
      <c r="Q45" s="1" t="s">
        <v>696</v>
      </c>
      <c r="R45" t="str">
        <f>IF(REFHero[[#This Row],[Rarity Tier]]=REFHero[[#This Row],[Max Rarity]],"Max","Evo")</f>
        <v>Max</v>
      </c>
      <c r="S45" s="12"/>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B45" s="11"/>
      <c r="BC45" s="11"/>
      <c r="BD45" s="11"/>
    </row>
    <row r="46" spans="1:56" customFormat="1" ht="16">
      <c r="A46" s="7" t="s">
        <v>1102</v>
      </c>
      <c r="B46" s="1" t="s">
        <v>23</v>
      </c>
      <c r="C46" s="1" t="s">
        <v>153</v>
      </c>
      <c r="D46" s="1" t="s">
        <v>93</v>
      </c>
      <c r="E46" s="1" t="s">
        <v>17</v>
      </c>
      <c r="F46" s="1">
        <f>INDEX('Hero Types'!A:A,MATCH(E46,'Hero Types'!B:B,0),0)</f>
        <v>4</v>
      </c>
      <c r="G46" s="1" t="s">
        <v>205</v>
      </c>
      <c r="H46" s="1">
        <v>1</v>
      </c>
      <c r="I46" s="1">
        <v>1</v>
      </c>
      <c r="J46" s="1" t="s">
        <v>169</v>
      </c>
      <c r="K46" s="1" t="s">
        <v>629</v>
      </c>
      <c r="L46" s="1">
        <v>1</v>
      </c>
      <c r="M46" s="1">
        <v>4</v>
      </c>
      <c r="N46" s="1" t="s">
        <v>467</v>
      </c>
      <c r="O46" s="1">
        <v>1</v>
      </c>
      <c r="P46" s="27"/>
      <c r="Q46" s="1" t="s">
        <v>629</v>
      </c>
      <c r="R46" t="str">
        <f>IF(REFHero[[#This Row],[Rarity Tier]]=REFHero[[#This Row],[Max Rarity]],"Max","Evo")</f>
        <v>Evo</v>
      </c>
      <c r="S46" s="12"/>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B46" s="11"/>
      <c r="BC46" s="11"/>
      <c r="BD46" s="11"/>
    </row>
    <row r="47" spans="1:56" customFormat="1" ht="16">
      <c r="A47" s="7" t="s">
        <v>1103</v>
      </c>
      <c r="B47" s="1" t="s">
        <v>23</v>
      </c>
      <c r="C47" s="1" t="s">
        <v>153</v>
      </c>
      <c r="D47" s="1" t="s">
        <v>93</v>
      </c>
      <c r="E47" s="1" t="s">
        <v>17</v>
      </c>
      <c r="F47" s="1">
        <f>INDEX('Hero Types'!A:A,MATCH(E47,'Hero Types'!B:B,0),0)</f>
        <v>4</v>
      </c>
      <c r="G47" s="1" t="s">
        <v>205</v>
      </c>
      <c r="H47" s="1">
        <v>2</v>
      </c>
      <c r="I47" s="1">
        <v>2</v>
      </c>
      <c r="J47" s="1" t="s">
        <v>169</v>
      </c>
      <c r="K47" s="1" t="s">
        <v>630</v>
      </c>
      <c r="L47" s="1">
        <v>1</v>
      </c>
      <c r="M47" s="1">
        <v>4</v>
      </c>
      <c r="N47" s="1" t="s">
        <v>467</v>
      </c>
      <c r="O47" s="1">
        <v>1</v>
      </c>
      <c r="P47" s="27"/>
      <c r="Q47" s="1" t="s">
        <v>630</v>
      </c>
      <c r="R47" t="str">
        <f>IF(REFHero[[#This Row],[Rarity Tier]]=REFHero[[#This Row],[Max Rarity]],"Max","Evo")</f>
        <v>Evo</v>
      </c>
      <c r="S47" s="12"/>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B47" s="11"/>
      <c r="BC47" s="11"/>
      <c r="BD47" s="11"/>
    </row>
    <row r="48" spans="1:56" customFormat="1" ht="16">
      <c r="A48" s="7" t="s">
        <v>1104</v>
      </c>
      <c r="B48" s="1" t="s">
        <v>23</v>
      </c>
      <c r="C48" s="1" t="s">
        <v>153</v>
      </c>
      <c r="D48" s="1" t="s">
        <v>93</v>
      </c>
      <c r="E48" s="1" t="s">
        <v>17</v>
      </c>
      <c r="F48" s="1">
        <f>INDEX('Hero Types'!A:A,MATCH(E48,'Hero Types'!B:B,0),0)</f>
        <v>4</v>
      </c>
      <c r="G48" s="1" t="s">
        <v>205</v>
      </c>
      <c r="H48" s="1">
        <v>3</v>
      </c>
      <c r="I48" s="1">
        <v>3</v>
      </c>
      <c r="J48" s="1" t="s">
        <v>169</v>
      </c>
      <c r="K48" s="1" t="s">
        <v>631</v>
      </c>
      <c r="L48" s="1">
        <v>1</v>
      </c>
      <c r="M48" s="1">
        <v>4</v>
      </c>
      <c r="N48" s="1" t="s">
        <v>467</v>
      </c>
      <c r="O48" s="1">
        <v>2</v>
      </c>
      <c r="P48" s="27"/>
      <c r="Q48" s="1" t="s">
        <v>631</v>
      </c>
      <c r="R48" t="str">
        <f>IF(REFHero[[#This Row],[Rarity Tier]]=REFHero[[#This Row],[Max Rarity]],"Max","Evo")</f>
        <v>Evo</v>
      </c>
      <c r="S48" s="12"/>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B48" s="11"/>
      <c r="BC48" s="11"/>
      <c r="BD48" s="11"/>
    </row>
    <row r="49" spans="1:56" customFormat="1" ht="16">
      <c r="A49" s="7" t="s">
        <v>1105</v>
      </c>
      <c r="B49" s="1" t="s">
        <v>23</v>
      </c>
      <c r="C49" s="1" t="s">
        <v>153</v>
      </c>
      <c r="D49" s="1" t="s">
        <v>93</v>
      </c>
      <c r="E49" s="1" t="s">
        <v>17</v>
      </c>
      <c r="F49" s="1">
        <f>INDEX('Hero Types'!A:A,MATCH(E49,'Hero Types'!B:B,0),0)</f>
        <v>4</v>
      </c>
      <c r="G49" s="1" t="s">
        <v>205</v>
      </c>
      <c r="H49" s="1">
        <v>4</v>
      </c>
      <c r="I49" s="1">
        <v>4</v>
      </c>
      <c r="J49" s="1" t="s">
        <v>169</v>
      </c>
      <c r="K49" s="1" t="s">
        <v>632</v>
      </c>
      <c r="L49" s="1">
        <v>1</v>
      </c>
      <c r="M49" s="1">
        <v>4</v>
      </c>
      <c r="N49" s="1" t="s">
        <v>467</v>
      </c>
      <c r="O49" s="1">
        <v>2</v>
      </c>
      <c r="P49" s="27"/>
      <c r="Q49" s="1" t="s">
        <v>632</v>
      </c>
      <c r="R49" t="str">
        <f>IF(REFHero[[#This Row],[Rarity Tier]]=REFHero[[#This Row],[Max Rarity]],"Max","Evo")</f>
        <v>Max</v>
      </c>
      <c r="S49" s="12"/>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B49" s="11"/>
      <c r="BC49" s="11"/>
      <c r="BD49" s="11"/>
    </row>
    <row r="50" spans="1:56" customFormat="1" ht="16">
      <c r="A50" s="7" t="s">
        <v>402</v>
      </c>
      <c r="B50" s="1" t="s">
        <v>22</v>
      </c>
      <c r="C50" s="1" t="s">
        <v>157</v>
      </c>
      <c r="D50" s="1" t="s">
        <v>93</v>
      </c>
      <c r="E50" s="1" t="s">
        <v>17</v>
      </c>
      <c r="F50" s="1">
        <f>INDEX('Hero Types'!A:A,MATCH(E50,'Hero Types'!B:B,0),0)</f>
        <v>4</v>
      </c>
      <c r="G50" s="1" t="s">
        <v>94</v>
      </c>
      <c r="H50" s="1">
        <v>1</v>
      </c>
      <c r="I50" s="1">
        <v>1</v>
      </c>
      <c r="J50" s="1" t="s">
        <v>169</v>
      </c>
      <c r="K50" s="1" t="s">
        <v>563</v>
      </c>
      <c r="L50" s="1">
        <v>1</v>
      </c>
      <c r="M50" s="1">
        <v>4</v>
      </c>
      <c r="N50" s="1" t="s">
        <v>462</v>
      </c>
      <c r="O50" s="1">
        <v>2</v>
      </c>
      <c r="P50" s="27"/>
      <c r="Q50" s="1" t="s">
        <v>563</v>
      </c>
      <c r="R50" t="str">
        <f>IF(REFHero[[#This Row],[Rarity Tier]]=REFHero[[#This Row],[Max Rarity]],"Max","Evo")</f>
        <v>Evo</v>
      </c>
      <c r="S50" s="12"/>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B50" s="11"/>
      <c r="BC50" s="11"/>
      <c r="BD50" s="11"/>
    </row>
    <row r="51" spans="1:56" customFormat="1" ht="16">
      <c r="A51" s="7" t="s">
        <v>403</v>
      </c>
      <c r="B51" s="1" t="s">
        <v>22</v>
      </c>
      <c r="C51" s="1" t="s">
        <v>157</v>
      </c>
      <c r="D51" s="1" t="s">
        <v>93</v>
      </c>
      <c r="E51" s="1" t="s">
        <v>17</v>
      </c>
      <c r="F51" s="1">
        <f>INDEX('Hero Types'!A:A,MATCH(E51,'Hero Types'!B:B,0),0)</f>
        <v>4</v>
      </c>
      <c r="G51" s="1" t="s">
        <v>94</v>
      </c>
      <c r="H51" s="1">
        <v>2</v>
      </c>
      <c r="I51" s="1">
        <v>2</v>
      </c>
      <c r="J51" s="1" t="s">
        <v>169</v>
      </c>
      <c r="K51" s="1" t="s">
        <v>564</v>
      </c>
      <c r="L51" s="1">
        <v>1</v>
      </c>
      <c r="M51" s="1">
        <v>4</v>
      </c>
      <c r="N51" s="1" t="s">
        <v>462</v>
      </c>
      <c r="O51" s="1">
        <v>2</v>
      </c>
      <c r="P51" s="27"/>
      <c r="Q51" s="1" t="s">
        <v>564</v>
      </c>
      <c r="R51" t="str">
        <f>IF(REFHero[[#This Row],[Rarity Tier]]=REFHero[[#This Row],[Max Rarity]],"Max","Evo")</f>
        <v>Evo</v>
      </c>
      <c r="S51" s="12"/>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B51" s="11"/>
      <c r="BC51" s="11"/>
      <c r="BD51" s="11"/>
    </row>
    <row r="52" spans="1:56" customFormat="1" ht="16">
      <c r="A52" s="7" t="s">
        <v>803</v>
      </c>
      <c r="B52" s="1" t="s">
        <v>22</v>
      </c>
      <c r="C52" s="1" t="s">
        <v>157</v>
      </c>
      <c r="D52" s="1" t="s">
        <v>93</v>
      </c>
      <c r="E52" s="1" t="s">
        <v>17</v>
      </c>
      <c r="F52" s="1">
        <f>INDEX('Hero Types'!A:A,MATCH(E52,'Hero Types'!B:B,0),0)</f>
        <v>4</v>
      </c>
      <c r="G52" s="1" t="s">
        <v>94</v>
      </c>
      <c r="H52" s="1">
        <v>3</v>
      </c>
      <c r="I52" s="1">
        <v>3</v>
      </c>
      <c r="J52" s="1" t="s">
        <v>169</v>
      </c>
      <c r="K52" s="1" t="s">
        <v>565</v>
      </c>
      <c r="L52" s="1">
        <v>1</v>
      </c>
      <c r="M52" s="1">
        <v>4</v>
      </c>
      <c r="N52" s="1" t="s">
        <v>462</v>
      </c>
      <c r="O52" s="1">
        <v>2</v>
      </c>
      <c r="P52" s="27"/>
      <c r="Q52" s="1" t="s">
        <v>565</v>
      </c>
      <c r="R52" t="str">
        <f>IF(REFHero[[#This Row],[Rarity Tier]]=REFHero[[#This Row],[Max Rarity]],"Max","Evo")</f>
        <v>Evo</v>
      </c>
      <c r="S52" s="12"/>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B52" s="11"/>
      <c r="BC52" s="11"/>
      <c r="BD52" s="11"/>
    </row>
    <row r="53" spans="1:56" customFormat="1" ht="16">
      <c r="A53" s="7" t="s">
        <v>404</v>
      </c>
      <c r="B53" s="1" t="s">
        <v>22</v>
      </c>
      <c r="C53" s="1" t="s">
        <v>157</v>
      </c>
      <c r="D53" s="1" t="s">
        <v>93</v>
      </c>
      <c r="E53" s="1" t="s">
        <v>17</v>
      </c>
      <c r="F53" s="1">
        <f>INDEX('Hero Types'!A:A,MATCH(E53,'Hero Types'!B:B,0),0)</f>
        <v>4</v>
      </c>
      <c r="G53" s="1" t="s">
        <v>94</v>
      </c>
      <c r="H53" s="1">
        <v>4</v>
      </c>
      <c r="I53" s="1">
        <v>4</v>
      </c>
      <c r="J53" s="1" t="s">
        <v>169</v>
      </c>
      <c r="K53" s="1" t="s">
        <v>566</v>
      </c>
      <c r="L53" s="1">
        <v>1</v>
      </c>
      <c r="M53" s="1">
        <v>4</v>
      </c>
      <c r="N53" s="1" t="s">
        <v>462</v>
      </c>
      <c r="O53" s="1">
        <v>2</v>
      </c>
      <c r="P53" s="27"/>
      <c r="Q53" s="1" t="s">
        <v>566</v>
      </c>
      <c r="R53" t="str">
        <f>IF(REFHero[[#This Row],[Rarity Tier]]=REFHero[[#This Row],[Max Rarity]],"Max","Evo")</f>
        <v>Max</v>
      </c>
      <c r="S53" s="12"/>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B53" s="11"/>
      <c r="BC53" s="11"/>
      <c r="BD53" s="11"/>
    </row>
    <row r="54" spans="1:56" customFormat="1" ht="16">
      <c r="A54" s="7" t="s">
        <v>770</v>
      </c>
      <c r="B54" s="1" t="s">
        <v>25</v>
      </c>
      <c r="C54" s="1" t="s">
        <v>153</v>
      </c>
      <c r="D54" s="1" t="s">
        <v>111</v>
      </c>
      <c r="E54" s="1" t="s">
        <v>17</v>
      </c>
      <c r="F54" s="1">
        <f>INDEX('Hero Types'!A:A,MATCH(E54,'Hero Types'!B:B,0),0)</f>
        <v>4</v>
      </c>
      <c r="G54" s="1" t="s">
        <v>30</v>
      </c>
      <c r="H54" s="1">
        <v>1</v>
      </c>
      <c r="I54" s="1">
        <v>1</v>
      </c>
      <c r="J54" s="1" t="s">
        <v>169</v>
      </c>
      <c r="K54" s="1" t="s">
        <v>659</v>
      </c>
      <c r="L54" s="1">
        <v>1</v>
      </c>
      <c r="M54" s="1">
        <v>4</v>
      </c>
      <c r="N54" s="1" t="s">
        <v>462</v>
      </c>
      <c r="O54" s="1">
        <v>1</v>
      </c>
      <c r="P54" s="27"/>
      <c r="Q54" s="1" t="s">
        <v>659</v>
      </c>
      <c r="R54" t="str">
        <f>IF(REFHero[[#This Row],[Rarity Tier]]=REFHero[[#This Row],[Max Rarity]],"Max","Evo")</f>
        <v>Evo</v>
      </c>
      <c r="S54" s="12"/>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B54" s="11"/>
      <c r="BC54" s="11"/>
      <c r="BD54" s="11"/>
    </row>
    <row r="55" spans="1:56" customFormat="1" ht="16">
      <c r="A55" s="7" t="s">
        <v>771</v>
      </c>
      <c r="B55" s="1" t="s">
        <v>25</v>
      </c>
      <c r="C55" s="1" t="s">
        <v>153</v>
      </c>
      <c r="D55" s="1" t="s">
        <v>111</v>
      </c>
      <c r="E55" s="1" t="s">
        <v>17</v>
      </c>
      <c r="F55" s="1">
        <f>INDEX('Hero Types'!A:A,MATCH(E55,'Hero Types'!B:B,0),0)</f>
        <v>4</v>
      </c>
      <c r="G55" s="1" t="s">
        <v>30</v>
      </c>
      <c r="H55" s="1">
        <v>2</v>
      </c>
      <c r="I55" s="1">
        <v>2</v>
      </c>
      <c r="J55" s="1" t="s">
        <v>169</v>
      </c>
      <c r="K55" s="1" t="s">
        <v>660</v>
      </c>
      <c r="L55" s="1">
        <v>1</v>
      </c>
      <c r="M55" s="1">
        <v>4</v>
      </c>
      <c r="N55" s="1" t="s">
        <v>462</v>
      </c>
      <c r="O55" s="1">
        <v>2</v>
      </c>
      <c r="P55" s="27"/>
      <c r="Q55" s="1" t="s">
        <v>660</v>
      </c>
      <c r="R55" t="str">
        <f>IF(REFHero[[#This Row],[Rarity Tier]]=REFHero[[#This Row],[Max Rarity]],"Max","Evo")</f>
        <v>Evo</v>
      </c>
      <c r="S55" s="12"/>
      <c r="W55" s="58" t="s">
        <v>141</v>
      </c>
      <c r="X55" s="58" t="s">
        <v>142</v>
      </c>
      <c r="Y55" s="58" t="s">
        <v>143</v>
      </c>
      <c r="Z55" s="58" t="s">
        <v>84</v>
      </c>
      <c r="AA55" s="58" t="s">
        <v>144</v>
      </c>
      <c r="AB55" s="58" t="s">
        <v>29</v>
      </c>
      <c r="AC55" s="58" t="s">
        <v>145</v>
      </c>
      <c r="AD55" s="58" t="s">
        <v>147</v>
      </c>
      <c r="AE55" s="58" t="s">
        <v>460</v>
      </c>
      <c r="AF55" s="58" t="s">
        <v>0</v>
      </c>
      <c r="AG55" s="58" t="s">
        <v>28</v>
      </c>
      <c r="AH55" s="58" t="s">
        <v>235</v>
      </c>
      <c r="AI55" s="58" t="s">
        <v>537</v>
      </c>
      <c r="AL55" s="98" t="s">
        <v>542</v>
      </c>
      <c r="AM55" t="s">
        <v>483</v>
      </c>
      <c r="AN55" t="s">
        <v>504</v>
      </c>
      <c r="AO55" t="s">
        <v>527</v>
      </c>
      <c r="AP55" t="s">
        <v>528</v>
      </c>
      <c r="AQ55" t="s">
        <v>530</v>
      </c>
      <c r="AR55" t="s">
        <v>532</v>
      </c>
      <c r="AS55" t="s">
        <v>533</v>
      </c>
      <c r="AT55" t="s">
        <v>531</v>
      </c>
      <c r="AU55" t="s">
        <v>529</v>
      </c>
      <c r="AV55" t="s">
        <v>534</v>
      </c>
      <c r="AW55" t="s">
        <v>535</v>
      </c>
      <c r="AX55" t="s">
        <v>536</v>
      </c>
      <c r="AY55" t="s">
        <v>722</v>
      </c>
      <c r="AZ55" t="s">
        <v>723</v>
      </c>
      <c r="BB55" s="11"/>
      <c r="BC55" s="11"/>
      <c r="BD55" s="11"/>
    </row>
    <row r="56" spans="1:56" customFormat="1" ht="16">
      <c r="A56" s="7" t="s">
        <v>772</v>
      </c>
      <c r="B56" s="1" t="s">
        <v>25</v>
      </c>
      <c r="C56" s="1" t="s">
        <v>153</v>
      </c>
      <c r="D56" s="1" t="s">
        <v>111</v>
      </c>
      <c r="E56" s="1" t="s">
        <v>17</v>
      </c>
      <c r="F56" s="1">
        <f>INDEX('Hero Types'!A:A,MATCH(E56,'Hero Types'!B:B,0),0)</f>
        <v>4</v>
      </c>
      <c r="G56" s="1" t="s">
        <v>30</v>
      </c>
      <c r="H56" s="1">
        <v>3</v>
      </c>
      <c r="I56" s="1">
        <v>3</v>
      </c>
      <c r="J56" s="1" t="s">
        <v>169</v>
      </c>
      <c r="K56" s="1" t="s">
        <v>661</v>
      </c>
      <c r="L56" s="1">
        <v>1</v>
      </c>
      <c r="M56" s="1">
        <v>4</v>
      </c>
      <c r="N56" s="1" t="s">
        <v>462</v>
      </c>
      <c r="O56" s="1">
        <v>2</v>
      </c>
      <c r="P56" s="27"/>
      <c r="Q56" s="1" t="s">
        <v>661</v>
      </c>
      <c r="R56" t="str">
        <f>IF(REFHero[[#This Row],[Rarity Tier]]=REFHero[[#This Row],[Max Rarity]],"Max","Evo")</f>
        <v>Evo</v>
      </c>
      <c r="S56" s="12"/>
      <c r="W56" t="s">
        <v>82</v>
      </c>
      <c r="X56" t="s">
        <v>22</v>
      </c>
      <c r="Y56" t="s">
        <v>153</v>
      </c>
      <c r="Z56" t="s">
        <v>86</v>
      </c>
      <c r="AA56" t="s">
        <v>16</v>
      </c>
      <c r="AB56" t="s">
        <v>83</v>
      </c>
      <c r="AC56">
        <v>2</v>
      </c>
      <c r="AD56">
        <v>1</v>
      </c>
      <c r="AE56" t="s">
        <v>159</v>
      </c>
      <c r="AF56" t="s">
        <v>461</v>
      </c>
      <c r="AG56">
        <v>2</v>
      </c>
      <c r="AH56" t="s">
        <v>462</v>
      </c>
      <c r="AP56" t="str">
        <f t="shared" ref="AP56:AW63" si="0">IF($AH56="2.PostLaunch","N/A","")</f>
        <v/>
      </c>
      <c r="AQ56" t="str">
        <f t="shared" si="0"/>
        <v/>
      </c>
      <c r="AR56" t="str">
        <f t="shared" si="0"/>
        <v/>
      </c>
      <c r="AS56" t="str">
        <f t="shared" si="0"/>
        <v/>
      </c>
      <c r="AT56" t="str">
        <f t="shared" si="0"/>
        <v/>
      </c>
      <c r="AU56" t="str">
        <f t="shared" si="0"/>
        <v/>
      </c>
      <c r="AV56" t="str">
        <f t="shared" si="0"/>
        <v/>
      </c>
      <c r="AW56" t="str">
        <f t="shared" si="0"/>
        <v/>
      </c>
      <c r="BB56" s="11"/>
      <c r="BC56" s="11"/>
      <c r="BD56" s="11"/>
    </row>
    <row r="57" spans="1:56" customFormat="1" ht="16">
      <c r="A57" s="7" t="s">
        <v>773</v>
      </c>
      <c r="B57" s="1" t="s">
        <v>25</v>
      </c>
      <c r="C57" s="1" t="s">
        <v>153</v>
      </c>
      <c r="D57" s="1" t="s">
        <v>111</v>
      </c>
      <c r="E57" s="1" t="s">
        <v>17</v>
      </c>
      <c r="F57" s="1">
        <f>INDEX('Hero Types'!A:A,MATCH(E57,'Hero Types'!B:B,0),0)</f>
        <v>4</v>
      </c>
      <c r="G57" s="1" t="s">
        <v>30</v>
      </c>
      <c r="H57" s="1">
        <v>4</v>
      </c>
      <c r="I57" s="1">
        <v>4</v>
      </c>
      <c r="J57" s="1" t="s">
        <v>169</v>
      </c>
      <c r="K57" s="1" t="s">
        <v>662</v>
      </c>
      <c r="L57" s="1">
        <v>1</v>
      </c>
      <c r="M57" s="1">
        <v>4</v>
      </c>
      <c r="N57" s="1" t="s">
        <v>462</v>
      </c>
      <c r="O57" s="1">
        <v>2</v>
      </c>
      <c r="P57" s="27"/>
      <c r="Q57" s="1" t="s">
        <v>662</v>
      </c>
      <c r="R57" t="str">
        <f>IF(REFHero[[#This Row],[Rarity Tier]]=REFHero[[#This Row],[Max Rarity]],"Max","Evo")</f>
        <v>Max</v>
      </c>
      <c r="S57" s="12"/>
      <c r="W57" t="s">
        <v>87</v>
      </c>
      <c r="X57" t="s">
        <v>22</v>
      </c>
      <c r="Y57" t="s">
        <v>153</v>
      </c>
      <c r="Z57" t="s">
        <v>86</v>
      </c>
      <c r="AA57" t="s">
        <v>16</v>
      </c>
      <c r="AB57" t="s">
        <v>83</v>
      </c>
      <c r="AC57">
        <v>3</v>
      </c>
      <c r="AD57">
        <v>2</v>
      </c>
      <c r="AE57" t="s">
        <v>159</v>
      </c>
      <c r="AF57" t="s">
        <v>463</v>
      </c>
      <c r="AG57">
        <v>2</v>
      </c>
      <c r="AH57" t="s">
        <v>462</v>
      </c>
      <c r="AP57" t="str">
        <f t="shared" si="0"/>
        <v/>
      </c>
      <c r="AQ57" t="str">
        <f t="shared" si="0"/>
        <v/>
      </c>
      <c r="AR57" t="str">
        <f t="shared" si="0"/>
        <v/>
      </c>
      <c r="AS57" t="str">
        <f t="shared" si="0"/>
        <v/>
      </c>
      <c r="AT57" t="str">
        <f t="shared" si="0"/>
        <v/>
      </c>
      <c r="AU57" t="str">
        <f t="shared" si="0"/>
        <v/>
      </c>
      <c r="AV57" t="str">
        <f t="shared" si="0"/>
        <v/>
      </c>
      <c r="AW57" t="str">
        <f t="shared" si="0"/>
        <v/>
      </c>
      <c r="BB57" s="11"/>
      <c r="BC57" s="11"/>
      <c r="BD57" s="11"/>
    </row>
    <row r="58" spans="1:56" customFormat="1" ht="16">
      <c r="A58" s="7" t="s">
        <v>735</v>
      </c>
      <c r="B58" s="1" t="s">
        <v>24</v>
      </c>
      <c r="C58" s="1" t="s">
        <v>157</v>
      </c>
      <c r="D58" s="1" t="s">
        <v>93</v>
      </c>
      <c r="E58" s="1" t="s">
        <v>17</v>
      </c>
      <c r="F58" s="1">
        <f>INDEX('Hero Types'!A:A,MATCH(E58,'Hero Types'!B:B,0),0)</f>
        <v>4</v>
      </c>
      <c r="G58" s="1" t="s">
        <v>50</v>
      </c>
      <c r="H58" s="1">
        <v>1</v>
      </c>
      <c r="I58" s="1">
        <v>1</v>
      </c>
      <c r="J58" s="1" t="s">
        <v>169</v>
      </c>
      <c r="K58" s="1" t="s">
        <v>597</v>
      </c>
      <c r="L58" s="1">
        <v>1</v>
      </c>
      <c r="M58" s="1">
        <v>4</v>
      </c>
      <c r="N58" s="1" t="s">
        <v>462</v>
      </c>
      <c r="O58" s="1">
        <v>1</v>
      </c>
      <c r="P58" s="27"/>
      <c r="Q58" s="1" t="s">
        <v>597</v>
      </c>
      <c r="R58" t="str">
        <f>IF(REFHero[[#This Row],[Rarity Tier]]=REFHero[[#This Row],[Max Rarity]],"Max","Evo")</f>
        <v>Evo</v>
      </c>
      <c r="S58" s="12"/>
      <c r="W58" t="s">
        <v>186</v>
      </c>
      <c r="X58" t="s">
        <v>24</v>
      </c>
      <c r="Y58" t="s">
        <v>153</v>
      </c>
      <c r="Z58" t="s">
        <v>93</v>
      </c>
      <c r="AA58" t="s">
        <v>16</v>
      </c>
      <c r="AB58" t="s">
        <v>187</v>
      </c>
      <c r="AC58" s="97">
        <v>1</v>
      </c>
      <c r="AD58">
        <v>1</v>
      </c>
      <c r="AE58" t="s">
        <v>159</v>
      </c>
      <c r="AF58" t="s">
        <v>466</v>
      </c>
      <c r="AG58">
        <v>2</v>
      </c>
      <c r="AH58" s="96" t="s">
        <v>467</v>
      </c>
      <c r="AI58" s="97" t="s">
        <v>252</v>
      </c>
      <c r="AL58">
        <v>2</v>
      </c>
      <c r="AM58">
        <v>2</v>
      </c>
      <c r="AN58" t="s">
        <v>159</v>
      </c>
      <c r="AO58" t="s">
        <v>456</v>
      </c>
      <c r="AP58" t="str">
        <f t="shared" si="0"/>
        <v>N/A</v>
      </c>
      <c r="AQ58" t="str">
        <f t="shared" si="0"/>
        <v>N/A</v>
      </c>
      <c r="AR58" t="str">
        <f t="shared" si="0"/>
        <v>N/A</v>
      </c>
      <c r="AS58" t="str">
        <f t="shared" si="0"/>
        <v>N/A</v>
      </c>
      <c r="AT58" t="str">
        <f t="shared" si="0"/>
        <v>N/A</v>
      </c>
      <c r="AU58" t="str">
        <f t="shared" si="0"/>
        <v>N/A</v>
      </c>
      <c r="AV58" t="str">
        <f t="shared" si="0"/>
        <v>N/A</v>
      </c>
      <c r="AW58" t="str">
        <f t="shared" si="0"/>
        <v>N/A</v>
      </c>
      <c r="AX58" t="s">
        <v>456</v>
      </c>
      <c r="AY58" t="s">
        <v>456</v>
      </c>
      <c r="AZ58" t="s">
        <v>456</v>
      </c>
      <c r="BB58" s="11"/>
      <c r="BC58" s="11"/>
      <c r="BD58" s="11"/>
    </row>
    <row r="59" spans="1:56" customFormat="1" ht="16">
      <c r="A59" s="7" t="s">
        <v>736</v>
      </c>
      <c r="B59" s="1" t="s">
        <v>24</v>
      </c>
      <c r="C59" s="1" t="s">
        <v>157</v>
      </c>
      <c r="D59" s="1" t="s">
        <v>93</v>
      </c>
      <c r="E59" s="1" t="s">
        <v>17</v>
      </c>
      <c r="F59" s="1">
        <f>INDEX('Hero Types'!A:A,MATCH(E59,'Hero Types'!B:B,0),0)</f>
        <v>4</v>
      </c>
      <c r="G59" s="1" t="s">
        <v>50</v>
      </c>
      <c r="H59" s="1">
        <v>2</v>
      </c>
      <c r="I59" s="1">
        <v>2</v>
      </c>
      <c r="J59" s="1" t="s">
        <v>169</v>
      </c>
      <c r="K59" s="1" t="s">
        <v>598</v>
      </c>
      <c r="L59" s="1">
        <v>1</v>
      </c>
      <c r="M59" s="1">
        <v>4</v>
      </c>
      <c r="N59" s="1" t="s">
        <v>462</v>
      </c>
      <c r="O59" s="1">
        <v>1</v>
      </c>
      <c r="P59" s="27"/>
      <c r="Q59" s="1" t="s">
        <v>598</v>
      </c>
      <c r="R59" t="str">
        <f>IF(REFHero[[#This Row],[Rarity Tier]]=REFHero[[#This Row],[Max Rarity]],"Max","Evo")</f>
        <v>Evo</v>
      </c>
      <c r="S59" s="12"/>
      <c r="W59" t="s">
        <v>187</v>
      </c>
      <c r="X59" t="s">
        <v>24</v>
      </c>
      <c r="Y59" t="s">
        <v>153</v>
      </c>
      <c r="Z59" t="s">
        <v>93</v>
      </c>
      <c r="AA59" t="s">
        <v>16</v>
      </c>
      <c r="AB59" t="s">
        <v>187</v>
      </c>
      <c r="AC59" s="97">
        <v>2</v>
      </c>
      <c r="AD59">
        <v>2</v>
      </c>
      <c r="AE59" t="s">
        <v>159</v>
      </c>
      <c r="AF59" t="s">
        <v>468</v>
      </c>
      <c r="AG59">
        <v>2</v>
      </c>
      <c r="AH59" s="96" t="s">
        <v>467</v>
      </c>
      <c r="AI59" s="97" t="s">
        <v>252</v>
      </c>
      <c r="AL59">
        <v>2</v>
      </c>
      <c r="AM59">
        <v>3</v>
      </c>
      <c r="AN59" t="s">
        <v>159</v>
      </c>
      <c r="AO59" t="s">
        <v>456</v>
      </c>
      <c r="AP59" t="str">
        <f t="shared" si="0"/>
        <v>N/A</v>
      </c>
      <c r="AQ59" t="str">
        <f t="shared" si="0"/>
        <v>N/A</v>
      </c>
      <c r="AR59" t="str">
        <f t="shared" si="0"/>
        <v>N/A</v>
      </c>
      <c r="AS59" t="str">
        <f t="shared" si="0"/>
        <v>N/A</v>
      </c>
      <c r="AT59" t="str">
        <f t="shared" si="0"/>
        <v>N/A</v>
      </c>
      <c r="AU59" t="str">
        <f t="shared" si="0"/>
        <v>N/A</v>
      </c>
      <c r="AV59" t="str">
        <f t="shared" si="0"/>
        <v>N/A</v>
      </c>
      <c r="AW59" t="str">
        <f t="shared" si="0"/>
        <v>N/A</v>
      </c>
      <c r="AX59" t="s">
        <v>456</v>
      </c>
      <c r="AY59" t="s">
        <v>456</v>
      </c>
      <c r="AZ59" t="s">
        <v>456</v>
      </c>
      <c r="BB59" s="11"/>
      <c r="BC59" s="11"/>
      <c r="BD59" s="11"/>
    </row>
    <row r="60" spans="1:56" customFormat="1" ht="16">
      <c r="A60" s="7" t="s">
        <v>737</v>
      </c>
      <c r="B60" s="1" t="s">
        <v>24</v>
      </c>
      <c r="C60" s="1" t="s">
        <v>157</v>
      </c>
      <c r="D60" s="1" t="s">
        <v>93</v>
      </c>
      <c r="E60" s="1" t="s">
        <v>17</v>
      </c>
      <c r="F60" s="1">
        <f>INDEX('Hero Types'!A:A,MATCH(E60,'Hero Types'!B:B,0),0)</f>
        <v>4</v>
      </c>
      <c r="G60" s="1" t="s">
        <v>50</v>
      </c>
      <c r="H60" s="1">
        <v>3</v>
      </c>
      <c r="I60" s="1">
        <v>3</v>
      </c>
      <c r="J60" s="1" t="s">
        <v>169</v>
      </c>
      <c r="K60" s="1" t="s">
        <v>599</v>
      </c>
      <c r="L60" s="1">
        <v>1</v>
      </c>
      <c r="M60" s="1">
        <v>4</v>
      </c>
      <c r="N60" s="1" t="s">
        <v>462</v>
      </c>
      <c r="O60" s="1">
        <v>1</v>
      </c>
      <c r="P60" s="27"/>
      <c r="Q60" s="1" t="s">
        <v>599</v>
      </c>
      <c r="R60" t="str">
        <f>IF(REFHero[[#This Row],[Rarity Tier]]=REFHero[[#This Row],[Max Rarity]],"Max","Evo")</f>
        <v>Evo</v>
      </c>
      <c r="S60" s="12"/>
      <c r="W60" t="s">
        <v>199</v>
      </c>
      <c r="X60" t="s">
        <v>23</v>
      </c>
      <c r="Y60" t="s">
        <v>153</v>
      </c>
      <c r="Z60" t="s">
        <v>85</v>
      </c>
      <c r="AA60" t="s">
        <v>16</v>
      </c>
      <c r="AB60" t="s">
        <v>200</v>
      </c>
      <c r="AC60">
        <v>2</v>
      </c>
      <c r="AD60">
        <v>1</v>
      </c>
      <c r="AE60" t="s">
        <v>159</v>
      </c>
      <c r="AF60" t="s">
        <v>471</v>
      </c>
      <c r="AG60">
        <v>2</v>
      </c>
      <c r="AH60" s="96" t="s">
        <v>467</v>
      </c>
      <c r="AP60" t="str">
        <f t="shared" si="0"/>
        <v>N/A</v>
      </c>
      <c r="AQ60" t="str">
        <f t="shared" si="0"/>
        <v>N/A</v>
      </c>
      <c r="AR60" t="str">
        <f t="shared" si="0"/>
        <v>N/A</v>
      </c>
      <c r="AS60" t="str">
        <f t="shared" si="0"/>
        <v>N/A</v>
      </c>
      <c r="AT60" t="str">
        <f t="shared" si="0"/>
        <v>N/A</v>
      </c>
      <c r="AU60" t="str">
        <f t="shared" si="0"/>
        <v>N/A</v>
      </c>
      <c r="AV60" t="str">
        <f t="shared" si="0"/>
        <v>N/A</v>
      </c>
      <c r="AW60" t="str">
        <f t="shared" si="0"/>
        <v>N/A</v>
      </c>
      <c r="BB60" s="11"/>
      <c r="BC60" s="11"/>
      <c r="BD60" s="11"/>
    </row>
    <row r="61" spans="1:56" customFormat="1" ht="16">
      <c r="A61" s="7" t="s">
        <v>738</v>
      </c>
      <c r="B61" s="1" t="s">
        <v>24</v>
      </c>
      <c r="C61" s="1" t="s">
        <v>157</v>
      </c>
      <c r="D61" s="1" t="s">
        <v>93</v>
      </c>
      <c r="E61" s="1" t="s">
        <v>17</v>
      </c>
      <c r="F61" s="1">
        <f>INDEX('Hero Types'!A:A,MATCH(E61,'Hero Types'!B:B,0),0)</f>
        <v>4</v>
      </c>
      <c r="G61" s="1" t="s">
        <v>50</v>
      </c>
      <c r="H61" s="1">
        <v>4</v>
      </c>
      <c r="I61" s="1">
        <v>4</v>
      </c>
      <c r="J61" s="1" t="s">
        <v>169</v>
      </c>
      <c r="K61" s="1" t="s">
        <v>600</v>
      </c>
      <c r="L61" s="1">
        <v>1</v>
      </c>
      <c r="M61" s="1">
        <v>4</v>
      </c>
      <c r="N61" s="1" t="s">
        <v>462</v>
      </c>
      <c r="O61" s="1">
        <v>1</v>
      </c>
      <c r="P61" s="27"/>
      <c r="Q61" s="1" t="s">
        <v>600</v>
      </c>
      <c r="R61" t="str">
        <f>IF(REFHero[[#This Row],[Rarity Tier]]=REFHero[[#This Row],[Max Rarity]],"Max","Evo")</f>
        <v>Max</v>
      </c>
      <c r="S61" s="12"/>
      <c r="W61" t="s">
        <v>201</v>
      </c>
      <c r="X61" t="s">
        <v>23</v>
      </c>
      <c r="Y61" t="s">
        <v>153</v>
      </c>
      <c r="Z61" t="s">
        <v>85</v>
      </c>
      <c r="AA61" t="s">
        <v>16</v>
      </c>
      <c r="AB61" t="s">
        <v>200</v>
      </c>
      <c r="AC61">
        <v>3</v>
      </c>
      <c r="AD61">
        <v>2</v>
      </c>
      <c r="AE61" t="s">
        <v>159</v>
      </c>
      <c r="AF61" t="s">
        <v>472</v>
      </c>
      <c r="AG61">
        <v>2</v>
      </c>
      <c r="AH61" s="96" t="s">
        <v>467</v>
      </c>
      <c r="AP61" t="str">
        <f t="shared" si="0"/>
        <v>N/A</v>
      </c>
      <c r="AQ61" t="str">
        <f t="shared" si="0"/>
        <v>N/A</v>
      </c>
      <c r="AR61" t="str">
        <f t="shared" si="0"/>
        <v>N/A</v>
      </c>
      <c r="AS61" t="str">
        <f t="shared" si="0"/>
        <v>N/A</v>
      </c>
      <c r="AT61" t="str">
        <f t="shared" si="0"/>
        <v>N/A</v>
      </c>
      <c r="AU61" t="str">
        <f t="shared" si="0"/>
        <v>N/A</v>
      </c>
      <c r="AV61" t="str">
        <f t="shared" si="0"/>
        <v>N/A</v>
      </c>
      <c r="AW61" t="str">
        <f t="shared" si="0"/>
        <v>N/A</v>
      </c>
      <c r="BB61" s="11"/>
      <c r="BC61" s="11"/>
      <c r="BD61" s="11"/>
    </row>
    <row r="62" spans="1:56" customFormat="1" ht="16">
      <c r="A62" s="7" t="s">
        <v>780</v>
      </c>
      <c r="B62" s="1" t="s">
        <v>26</v>
      </c>
      <c r="C62" s="1" t="s">
        <v>157</v>
      </c>
      <c r="D62" s="1" t="s">
        <v>93</v>
      </c>
      <c r="E62" s="1" t="s">
        <v>16</v>
      </c>
      <c r="F62" s="1">
        <f>INDEX('Hero Types'!A:A,MATCH(E62,'Hero Types'!B:B,0),0)</f>
        <v>2</v>
      </c>
      <c r="G62" s="1" t="s">
        <v>123</v>
      </c>
      <c r="H62" s="5">
        <v>2</v>
      </c>
      <c r="I62" s="5">
        <v>1</v>
      </c>
      <c r="J62" s="5" t="s">
        <v>159</v>
      </c>
      <c r="K62" s="5" t="s">
        <v>680</v>
      </c>
      <c r="L62" s="5">
        <v>2</v>
      </c>
      <c r="M62" s="5">
        <v>3</v>
      </c>
      <c r="N62" s="1" t="s">
        <v>462</v>
      </c>
      <c r="O62" s="1">
        <v>1</v>
      </c>
      <c r="P62" s="27"/>
      <c r="Q62" s="5" t="s">
        <v>479</v>
      </c>
      <c r="R62" t="str">
        <f>IF(REFHero[[#This Row],[Rarity Tier]]=REFHero[[#This Row],[Max Rarity]],"Max","Evo")</f>
        <v>Evo</v>
      </c>
      <c r="S62" s="12"/>
      <c r="W62" t="s">
        <v>212</v>
      </c>
      <c r="X62" t="s">
        <v>25</v>
      </c>
      <c r="Y62" t="s">
        <v>153</v>
      </c>
      <c r="Z62" t="s">
        <v>111</v>
      </c>
      <c r="AA62" t="s">
        <v>16</v>
      </c>
      <c r="AB62" t="s">
        <v>213</v>
      </c>
      <c r="AC62">
        <v>2</v>
      </c>
      <c r="AD62">
        <v>1</v>
      </c>
      <c r="AE62" t="s">
        <v>159</v>
      </c>
      <c r="AF62" t="s">
        <v>475</v>
      </c>
      <c r="AG62">
        <v>2</v>
      </c>
      <c r="AH62" s="96" t="s">
        <v>467</v>
      </c>
      <c r="AP62" t="str">
        <f t="shared" si="0"/>
        <v>N/A</v>
      </c>
      <c r="AQ62" t="str">
        <f t="shared" si="0"/>
        <v>N/A</v>
      </c>
      <c r="AR62" t="str">
        <f t="shared" si="0"/>
        <v>N/A</v>
      </c>
      <c r="AS62" t="str">
        <f t="shared" si="0"/>
        <v>N/A</v>
      </c>
      <c r="AT62" t="str">
        <f t="shared" si="0"/>
        <v>N/A</v>
      </c>
      <c r="AU62" t="str">
        <f t="shared" si="0"/>
        <v>N/A</v>
      </c>
      <c r="AV62" t="str">
        <f t="shared" si="0"/>
        <v>N/A</v>
      </c>
      <c r="AW62" t="str">
        <f t="shared" si="0"/>
        <v>N/A</v>
      </c>
      <c r="BB62" s="11"/>
      <c r="BC62" s="11"/>
      <c r="BD62" s="11"/>
    </row>
    <row r="63" spans="1:56" customFormat="1" ht="16">
      <c r="A63" s="7" t="s">
        <v>781</v>
      </c>
      <c r="B63" s="1" t="s">
        <v>26</v>
      </c>
      <c r="C63" s="1" t="s">
        <v>157</v>
      </c>
      <c r="D63" s="1" t="s">
        <v>93</v>
      </c>
      <c r="E63" s="1" t="s">
        <v>16</v>
      </c>
      <c r="F63" s="1">
        <f>INDEX('Hero Types'!A:A,MATCH(E63,'Hero Types'!B:B,0),0)</f>
        <v>2</v>
      </c>
      <c r="G63" s="1" t="s">
        <v>123</v>
      </c>
      <c r="H63" s="5">
        <v>3</v>
      </c>
      <c r="I63" s="5">
        <v>2</v>
      </c>
      <c r="J63" s="5" t="s">
        <v>159</v>
      </c>
      <c r="K63" s="5" t="s">
        <v>681</v>
      </c>
      <c r="L63" s="5">
        <v>2</v>
      </c>
      <c r="M63" s="5">
        <v>3</v>
      </c>
      <c r="N63" s="1" t="s">
        <v>462</v>
      </c>
      <c r="O63" s="1">
        <v>1</v>
      </c>
      <c r="P63" s="27"/>
      <c r="Q63" s="5" t="s">
        <v>480</v>
      </c>
      <c r="R63" t="str">
        <f>IF(REFHero[[#This Row],[Rarity Tier]]=REFHero[[#This Row],[Max Rarity]],"Max","Evo")</f>
        <v>Max</v>
      </c>
      <c r="S63" s="12"/>
      <c r="W63" t="s">
        <v>214</v>
      </c>
      <c r="X63" t="s">
        <v>25</v>
      </c>
      <c r="Y63" t="s">
        <v>153</v>
      </c>
      <c r="Z63" t="s">
        <v>111</v>
      </c>
      <c r="AA63" t="s">
        <v>16</v>
      </c>
      <c r="AB63" t="s">
        <v>213</v>
      </c>
      <c r="AC63">
        <v>3</v>
      </c>
      <c r="AD63">
        <v>2</v>
      </c>
      <c r="AE63" t="s">
        <v>159</v>
      </c>
      <c r="AF63" t="s">
        <v>476</v>
      </c>
      <c r="AG63">
        <v>2</v>
      </c>
      <c r="AH63" s="96" t="s">
        <v>467</v>
      </c>
      <c r="AP63" t="str">
        <f t="shared" si="0"/>
        <v>N/A</v>
      </c>
      <c r="AQ63" t="str">
        <f t="shared" si="0"/>
        <v>N/A</v>
      </c>
      <c r="AR63" t="str">
        <f t="shared" si="0"/>
        <v>N/A</v>
      </c>
      <c r="AS63" t="str">
        <f t="shared" si="0"/>
        <v>N/A</v>
      </c>
      <c r="AT63" t="str">
        <f t="shared" si="0"/>
        <v>N/A</v>
      </c>
      <c r="AU63" t="str">
        <f t="shared" si="0"/>
        <v>N/A</v>
      </c>
      <c r="AV63" t="str">
        <f t="shared" si="0"/>
        <v>N/A</v>
      </c>
      <c r="AW63" t="str">
        <f t="shared" si="0"/>
        <v>N/A</v>
      </c>
      <c r="BB63" s="11"/>
      <c r="BC63" s="11"/>
      <c r="BD63" s="11"/>
    </row>
    <row r="64" spans="1:56" customFormat="1" ht="16">
      <c r="A64" s="7" t="s">
        <v>1130</v>
      </c>
      <c r="B64" s="1" t="s">
        <v>23</v>
      </c>
      <c r="C64" s="1" t="s">
        <v>153</v>
      </c>
      <c r="D64" s="1" t="s">
        <v>85</v>
      </c>
      <c r="E64" s="1" t="s">
        <v>16</v>
      </c>
      <c r="F64" s="1">
        <f>INDEX('Hero Types'!A:A,MATCH(E64,'Hero Types'!B:B,0),0)</f>
        <v>2</v>
      </c>
      <c r="G64" s="1" t="s">
        <v>200</v>
      </c>
      <c r="H64" s="1">
        <v>2</v>
      </c>
      <c r="I64" s="1">
        <v>1</v>
      </c>
      <c r="J64" s="1" t="s">
        <v>159</v>
      </c>
      <c r="K64" s="1" t="s">
        <v>471</v>
      </c>
      <c r="L64" s="1">
        <v>2</v>
      </c>
      <c r="M64" s="1">
        <v>3</v>
      </c>
      <c r="N64" s="1" t="s">
        <v>467</v>
      </c>
      <c r="O64" s="1">
        <v>1</v>
      </c>
      <c r="P64" s="27"/>
      <c r="Q64" s="1" t="s">
        <v>471</v>
      </c>
      <c r="R64" t="str">
        <f>IF(REFHero[[#This Row],[Rarity Tier]]=REFHero[[#This Row],[Max Rarity]],"Max","Evo")</f>
        <v>Evo</v>
      </c>
      <c r="S64" s="12"/>
      <c r="W64" t="s">
        <v>225</v>
      </c>
      <c r="X64" t="s">
        <v>26</v>
      </c>
      <c r="Y64" t="s">
        <v>157</v>
      </c>
      <c r="Z64" t="s">
        <v>121</v>
      </c>
      <c r="AA64" t="s">
        <v>16</v>
      </c>
      <c r="AB64" t="s">
        <v>123</v>
      </c>
      <c r="AC64" s="95">
        <v>1</v>
      </c>
      <c r="AD64">
        <v>1</v>
      </c>
      <c r="AE64" t="s">
        <v>159</v>
      </c>
      <c r="AF64" t="s">
        <v>479</v>
      </c>
      <c r="AG64">
        <v>1</v>
      </c>
      <c r="AH64" t="s">
        <v>462</v>
      </c>
      <c r="AI64" s="95" t="s">
        <v>252</v>
      </c>
      <c r="AL64">
        <v>2</v>
      </c>
      <c r="AM64">
        <v>2</v>
      </c>
      <c r="AN64" t="s">
        <v>159</v>
      </c>
      <c r="AO64" t="s">
        <v>456</v>
      </c>
      <c r="AP64" t="s">
        <v>456</v>
      </c>
      <c r="AQ64" t="s">
        <v>456</v>
      </c>
      <c r="AR64" t="s">
        <v>456</v>
      </c>
      <c r="AS64" t="s">
        <v>456</v>
      </c>
      <c r="AT64" t="s">
        <v>456</v>
      </c>
      <c r="AU64" t="s">
        <v>456</v>
      </c>
      <c r="AV64" t="s">
        <v>456</v>
      </c>
      <c r="AW64" t="s">
        <v>456</v>
      </c>
      <c r="AX64" t="s">
        <v>456</v>
      </c>
      <c r="AY64" t="s">
        <v>456</v>
      </c>
      <c r="AZ64" t="s">
        <v>456</v>
      </c>
      <c r="BB64" s="11"/>
      <c r="BC64" s="11"/>
      <c r="BD64" s="11"/>
    </row>
    <row r="65" spans="1:56" customFormat="1" ht="16">
      <c r="A65" s="7" t="s">
        <v>1131</v>
      </c>
      <c r="B65" s="1" t="s">
        <v>23</v>
      </c>
      <c r="C65" s="1" t="s">
        <v>153</v>
      </c>
      <c r="D65" s="1" t="s">
        <v>85</v>
      </c>
      <c r="E65" s="1" t="s">
        <v>16</v>
      </c>
      <c r="F65" s="1">
        <f>INDEX('Hero Types'!A:A,MATCH(E65,'Hero Types'!B:B,0),0)</f>
        <v>2</v>
      </c>
      <c r="G65" s="1" t="s">
        <v>200</v>
      </c>
      <c r="H65" s="1">
        <v>3</v>
      </c>
      <c r="I65" s="1">
        <v>2</v>
      </c>
      <c r="J65" s="1" t="s">
        <v>159</v>
      </c>
      <c r="K65" s="1" t="s">
        <v>472</v>
      </c>
      <c r="L65" s="1">
        <v>2</v>
      </c>
      <c r="M65" s="1">
        <v>3</v>
      </c>
      <c r="N65" s="1" t="s">
        <v>467</v>
      </c>
      <c r="O65" s="1">
        <v>1</v>
      </c>
      <c r="P65" s="27"/>
      <c r="Q65" s="1" t="s">
        <v>472</v>
      </c>
      <c r="R65" t="str">
        <f>IF(REFHero[[#This Row],[Rarity Tier]]=REFHero[[#This Row],[Max Rarity]],"Max","Evo")</f>
        <v>Max</v>
      </c>
      <c r="S65" s="12"/>
      <c r="W65" t="s">
        <v>226</v>
      </c>
      <c r="X65" t="s">
        <v>26</v>
      </c>
      <c r="Y65" t="s">
        <v>157</v>
      </c>
      <c r="Z65" t="s">
        <v>121</v>
      </c>
      <c r="AA65" t="s">
        <v>16</v>
      </c>
      <c r="AB65" t="s">
        <v>123</v>
      </c>
      <c r="AC65" s="95">
        <v>2</v>
      </c>
      <c r="AD65">
        <v>2</v>
      </c>
      <c r="AE65" t="s">
        <v>159</v>
      </c>
      <c r="AF65" t="s">
        <v>480</v>
      </c>
      <c r="AG65">
        <v>1</v>
      </c>
      <c r="AH65" t="s">
        <v>462</v>
      </c>
      <c r="AI65" s="95" t="s">
        <v>252</v>
      </c>
      <c r="AL65">
        <v>2</v>
      </c>
      <c r="AM65">
        <v>3</v>
      </c>
      <c r="AN65" t="s">
        <v>159</v>
      </c>
      <c r="AO65" t="s">
        <v>456</v>
      </c>
      <c r="AP65" t="s">
        <v>456</v>
      </c>
      <c r="AQ65" t="s">
        <v>456</v>
      </c>
      <c r="AR65" t="s">
        <v>456</v>
      </c>
      <c r="AS65" t="s">
        <v>456</v>
      </c>
      <c r="AT65" t="s">
        <v>456</v>
      </c>
      <c r="AU65" t="s">
        <v>456</v>
      </c>
      <c r="AV65" t="s">
        <v>456</v>
      </c>
      <c r="AW65" t="s">
        <v>456</v>
      </c>
      <c r="AX65" t="s">
        <v>456</v>
      </c>
      <c r="AY65" t="s">
        <v>456</v>
      </c>
      <c r="AZ65" t="s">
        <v>456</v>
      </c>
      <c r="BB65" s="11"/>
      <c r="BC65" s="11"/>
      <c r="BD65" s="11"/>
    </row>
    <row r="66" spans="1:56" customFormat="1" ht="16">
      <c r="A66" s="7" t="s">
        <v>405</v>
      </c>
      <c r="B66" s="1" t="s">
        <v>22</v>
      </c>
      <c r="C66" s="1" t="s">
        <v>153</v>
      </c>
      <c r="D66" s="1" t="s">
        <v>93</v>
      </c>
      <c r="E66" s="1" t="s">
        <v>16</v>
      </c>
      <c r="F66" s="1">
        <f>INDEX('Hero Types'!A:A,MATCH(E66,'Hero Types'!B:B,0),0)</f>
        <v>2</v>
      </c>
      <c r="G66" s="1" t="s">
        <v>83</v>
      </c>
      <c r="H66" s="1">
        <v>2</v>
      </c>
      <c r="I66" s="1">
        <v>1</v>
      </c>
      <c r="J66" s="1" t="s">
        <v>159</v>
      </c>
      <c r="K66" s="1" t="s">
        <v>461</v>
      </c>
      <c r="L66" s="1">
        <v>2</v>
      </c>
      <c r="M66" s="1">
        <v>3</v>
      </c>
      <c r="N66" s="1" t="s">
        <v>462</v>
      </c>
      <c r="O66" s="1">
        <v>1</v>
      </c>
      <c r="P66" s="27"/>
      <c r="Q66" s="1" t="s">
        <v>461</v>
      </c>
      <c r="R66" t="str">
        <f>IF(REFHero[[#This Row],[Rarity Tier]]=REFHero[[#This Row],[Max Rarity]],"Max","Evo")</f>
        <v>Evo</v>
      </c>
      <c r="S66" s="12"/>
      <c r="AP66" t="str">
        <f t="shared" ref="AP66:AW66" si="1">IF($AH66="2.PostLaunch","N/A","")</f>
        <v/>
      </c>
      <c r="AQ66" t="str">
        <f t="shared" si="1"/>
        <v/>
      </c>
      <c r="AR66" t="str">
        <f t="shared" si="1"/>
        <v/>
      </c>
      <c r="AS66" t="str">
        <f t="shared" si="1"/>
        <v/>
      </c>
      <c r="AT66" t="str">
        <f t="shared" si="1"/>
        <v/>
      </c>
      <c r="AU66" t="str">
        <f t="shared" si="1"/>
        <v/>
      </c>
      <c r="AV66" t="str">
        <f t="shared" si="1"/>
        <v/>
      </c>
      <c r="AW66" t="str">
        <f t="shared" si="1"/>
        <v/>
      </c>
      <c r="BB66" s="11"/>
      <c r="BC66" s="11"/>
      <c r="BD66" s="11"/>
    </row>
    <row r="67" spans="1:56" customFormat="1" ht="16">
      <c r="A67" s="7" t="s">
        <v>406</v>
      </c>
      <c r="B67" s="1" t="s">
        <v>22</v>
      </c>
      <c r="C67" s="1" t="s">
        <v>153</v>
      </c>
      <c r="D67" s="1" t="s">
        <v>93</v>
      </c>
      <c r="E67" s="1" t="s">
        <v>16</v>
      </c>
      <c r="F67" s="1">
        <f>INDEX('Hero Types'!A:A,MATCH(E67,'Hero Types'!B:B,0),0)</f>
        <v>2</v>
      </c>
      <c r="G67" s="1" t="s">
        <v>83</v>
      </c>
      <c r="H67" s="1">
        <v>3</v>
      </c>
      <c r="I67" s="1">
        <v>2</v>
      </c>
      <c r="J67" s="1" t="s">
        <v>159</v>
      </c>
      <c r="K67" s="1" t="s">
        <v>463</v>
      </c>
      <c r="L67" s="1">
        <v>2</v>
      </c>
      <c r="M67" s="1">
        <v>3</v>
      </c>
      <c r="N67" s="1" t="s">
        <v>462</v>
      </c>
      <c r="O67" s="1">
        <v>1</v>
      </c>
      <c r="P67" s="27"/>
      <c r="Q67" s="1" t="s">
        <v>463</v>
      </c>
      <c r="R67" t="str">
        <f>IF(REFHero[[#This Row],[Rarity Tier]]=REFHero[[#This Row],[Max Rarity]],"Max","Evo")</f>
        <v>Max</v>
      </c>
      <c r="S67" s="12"/>
      <c r="W67" t="s">
        <v>160</v>
      </c>
      <c r="X67" t="s">
        <v>22</v>
      </c>
      <c r="Y67" t="s">
        <v>148</v>
      </c>
      <c r="Z67" t="s">
        <v>98</v>
      </c>
      <c r="AA67" t="s">
        <v>20</v>
      </c>
      <c r="AB67" t="s">
        <v>89</v>
      </c>
      <c r="AC67">
        <v>1</v>
      </c>
      <c r="AD67">
        <v>1</v>
      </c>
      <c r="AE67" t="s">
        <v>161</v>
      </c>
      <c r="AF67" t="s">
        <v>464</v>
      </c>
      <c r="AG67">
        <v>1</v>
      </c>
      <c r="AH67" t="s">
        <v>462</v>
      </c>
      <c r="AI67" s="94" t="s">
        <v>538</v>
      </c>
      <c r="AL67">
        <v>3</v>
      </c>
      <c r="AM67">
        <v>3</v>
      </c>
      <c r="AN67" t="s">
        <v>163</v>
      </c>
      <c r="AO67" t="s">
        <v>456</v>
      </c>
      <c r="AP67" t="s">
        <v>456</v>
      </c>
      <c r="AQ67" t="s">
        <v>456</v>
      </c>
      <c r="AR67" t="s">
        <v>456</v>
      </c>
      <c r="AS67" t="s">
        <v>456</v>
      </c>
      <c r="AT67" t="s">
        <v>456</v>
      </c>
      <c r="AU67" t="s">
        <v>456</v>
      </c>
      <c r="AV67" t="s">
        <v>456</v>
      </c>
      <c r="AW67" t="s">
        <v>456</v>
      </c>
      <c r="AX67" t="s">
        <v>456</v>
      </c>
      <c r="AY67" t="s">
        <v>456</v>
      </c>
      <c r="AZ67" t="s">
        <v>456</v>
      </c>
      <c r="BB67" s="11"/>
      <c r="BC67" s="11"/>
      <c r="BD67" s="11"/>
    </row>
    <row r="68" spans="1:56" customFormat="1" ht="16">
      <c r="A68" s="7" t="s">
        <v>1107</v>
      </c>
      <c r="B68" s="1" t="s">
        <v>25</v>
      </c>
      <c r="C68" s="1" t="s">
        <v>153</v>
      </c>
      <c r="D68" s="1" t="s">
        <v>111</v>
      </c>
      <c r="E68" s="1" t="s">
        <v>16</v>
      </c>
      <c r="F68" s="1">
        <f>INDEX('Hero Types'!A:A,MATCH(E68,'Hero Types'!B:B,0),0)</f>
        <v>2</v>
      </c>
      <c r="G68" s="1" t="s">
        <v>213</v>
      </c>
      <c r="H68" s="1">
        <v>2</v>
      </c>
      <c r="I68" s="1">
        <v>1</v>
      </c>
      <c r="J68" s="1" t="s">
        <v>159</v>
      </c>
      <c r="K68" s="1" t="s">
        <v>475</v>
      </c>
      <c r="L68" s="1">
        <v>2</v>
      </c>
      <c r="M68" s="1">
        <v>3</v>
      </c>
      <c r="N68" s="1" t="s">
        <v>467</v>
      </c>
      <c r="O68" s="1">
        <v>1</v>
      </c>
      <c r="P68" s="27"/>
      <c r="Q68" s="1" t="s">
        <v>475</v>
      </c>
      <c r="R68" t="str">
        <f>IF(REFHero[[#This Row],[Rarity Tier]]=REFHero[[#This Row],[Max Rarity]],"Max","Evo")</f>
        <v>Evo</v>
      </c>
      <c r="S68" s="12"/>
      <c r="W68" t="s">
        <v>89</v>
      </c>
      <c r="X68" t="s">
        <v>22</v>
      </c>
      <c r="Y68" t="s">
        <v>148</v>
      </c>
      <c r="Z68" t="s">
        <v>98</v>
      </c>
      <c r="AA68" t="s">
        <v>20</v>
      </c>
      <c r="AB68" t="s">
        <v>89</v>
      </c>
      <c r="AC68">
        <v>2</v>
      </c>
      <c r="AD68">
        <v>2</v>
      </c>
      <c r="AE68" t="s">
        <v>161</v>
      </c>
      <c r="AF68" t="s">
        <v>465</v>
      </c>
      <c r="AG68">
        <v>1</v>
      </c>
      <c r="AH68" t="s">
        <v>462</v>
      </c>
      <c r="AI68" s="94" t="s">
        <v>538</v>
      </c>
      <c r="AL68">
        <v>3</v>
      </c>
      <c r="AM68">
        <v>4</v>
      </c>
      <c r="AN68" t="s">
        <v>163</v>
      </c>
      <c r="AO68" t="s">
        <v>456</v>
      </c>
      <c r="AP68" t="s">
        <v>456</v>
      </c>
      <c r="AQ68" t="s">
        <v>456</v>
      </c>
      <c r="AR68" t="s">
        <v>456</v>
      </c>
      <c r="AS68" t="s">
        <v>456</v>
      </c>
      <c r="AT68" t="s">
        <v>456</v>
      </c>
      <c r="AU68" t="s">
        <v>456</v>
      </c>
      <c r="AV68" t="s">
        <v>456</v>
      </c>
      <c r="AW68" t="s">
        <v>456</v>
      </c>
      <c r="AX68" t="s">
        <v>456</v>
      </c>
      <c r="AY68" t="s">
        <v>456</v>
      </c>
      <c r="AZ68" t="s">
        <v>456</v>
      </c>
      <c r="BB68" s="11"/>
      <c r="BC68" s="11"/>
      <c r="BD68" s="11"/>
    </row>
    <row r="69" spans="1:56" customFormat="1" ht="16">
      <c r="A69" s="7" t="s">
        <v>1106</v>
      </c>
      <c r="B69" s="1" t="s">
        <v>25</v>
      </c>
      <c r="C69" s="1" t="s">
        <v>153</v>
      </c>
      <c r="D69" s="1" t="s">
        <v>111</v>
      </c>
      <c r="E69" s="1" t="s">
        <v>16</v>
      </c>
      <c r="F69" s="1">
        <f>INDEX('Hero Types'!A:A,MATCH(E69,'Hero Types'!B:B,0),0)</f>
        <v>2</v>
      </c>
      <c r="G69" s="1" t="s">
        <v>213</v>
      </c>
      <c r="H69" s="1">
        <v>3</v>
      </c>
      <c r="I69" s="1">
        <v>2</v>
      </c>
      <c r="J69" s="1" t="s">
        <v>159</v>
      </c>
      <c r="K69" s="1" t="s">
        <v>476</v>
      </c>
      <c r="L69" s="1">
        <v>2</v>
      </c>
      <c r="M69" s="1">
        <v>3</v>
      </c>
      <c r="N69" s="1" t="s">
        <v>467</v>
      </c>
      <c r="O69" s="1">
        <v>1</v>
      </c>
      <c r="P69" s="27"/>
      <c r="Q69" s="1" t="s">
        <v>476</v>
      </c>
      <c r="R69" t="str">
        <f>IF(REFHero[[#This Row],[Rarity Tier]]=REFHero[[#This Row],[Max Rarity]],"Max","Evo")</f>
        <v>Max</v>
      </c>
      <c r="S69" s="12"/>
      <c r="W69" t="s">
        <v>97</v>
      </c>
      <c r="X69" t="s">
        <v>24</v>
      </c>
      <c r="Y69" t="s">
        <v>153</v>
      </c>
      <c r="Z69" t="s">
        <v>98</v>
      </c>
      <c r="AA69" t="s">
        <v>20</v>
      </c>
      <c r="AB69" t="s">
        <v>99</v>
      </c>
      <c r="AC69" s="94">
        <v>2</v>
      </c>
      <c r="AD69">
        <v>1</v>
      </c>
      <c r="AE69" t="s">
        <v>161</v>
      </c>
      <c r="AF69" t="s">
        <v>469</v>
      </c>
      <c r="AG69">
        <v>1</v>
      </c>
      <c r="AH69" t="s">
        <v>462</v>
      </c>
      <c r="AI69" s="94" t="s">
        <v>538</v>
      </c>
      <c r="AL69">
        <v>3</v>
      </c>
      <c r="AM69">
        <v>3</v>
      </c>
      <c r="AN69" t="s">
        <v>163</v>
      </c>
      <c r="AO69" t="s">
        <v>456</v>
      </c>
      <c r="AP69" t="s">
        <v>456</v>
      </c>
      <c r="AQ69" t="s">
        <v>456</v>
      </c>
      <c r="AR69" t="s">
        <v>456</v>
      </c>
      <c r="AS69" t="s">
        <v>456</v>
      </c>
      <c r="AT69" t="s">
        <v>456</v>
      </c>
      <c r="AU69" t="s">
        <v>456</v>
      </c>
      <c r="AV69" t="s">
        <v>456</v>
      </c>
      <c r="AW69" t="s">
        <v>456</v>
      </c>
      <c r="AX69" t="s">
        <v>456</v>
      </c>
      <c r="AY69" t="s">
        <v>456</v>
      </c>
      <c r="AZ69" t="s">
        <v>456</v>
      </c>
      <c r="BB69" s="11"/>
      <c r="BC69" s="11"/>
      <c r="BD69" s="11"/>
    </row>
    <row r="70" spans="1:56" customFormat="1" ht="16">
      <c r="A70" s="7" t="s">
        <v>1132</v>
      </c>
      <c r="B70" s="1" t="s">
        <v>24</v>
      </c>
      <c r="C70" s="1" t="s">
        <v>153</v>
      </c>
      <c r="D70" s="1" t="s">
        <v>93</v>
      </c>
      <c r="E70" s="1" t="s">
        <v>16</v>
      </c>
      <c r="F70" s="1">
        <f>INDEX('Hero Types'!A:A,MATCH(E70,'Hero Types'!B:B,0),0)</f>
        <v>2</v>
      </c>
      <c r="G70" s="1" t="s">
        <v>187</v>
      </c>
      <c r="H70" s="1">
        <v>2</v>
      </c>
      <c r="I70" s="1">
        <v>1</v>
      </c>
      <c r="J70" s="1" t="s">
        <v>159</v>
      </c>
      <c r="K70" s="1" t="s">
        <v>466</v>
      </c>
      <c r="L70" s="1">
        <v>2</v>
      </c>
      <c r="M70" s="1">
        <v>3</v>
      </c>
      <c r="N70" s="1" t="s">
        <v>467</v>
      </c>
      <c r="O70" s="1">
        <v>1</v>
      </c>
      <c r="P70" s="27"/>
      <c r="Q70" s="1" t="s">
        <v>466</v>
      </c>
      <c r="R70" t="str">
        <f>IF(REFHero[[#This Row],[Rarity Tier]]=REFHero[[#This Row],[Max Rarity]],"Max","Evo")</f>
        <v>Evo</v>
      </c>
      <c r="S70" s="12"/>
      <c r="W70" t="s">
        <v>99</v>
      </c>
      <c r="X70" t="s">
        <v>24</v>
      </c>
      <c r="Y70" t="s">
        <v>153</v>
      </c>
      <c r="Z70" t="s">
        <v>98</v>
      </c>
      <c r="AA70" t="s">
        <v>20</v>
      </c>
      <c r="AB70" t="s">
        <v>99</v>
      </c>
      <c r="AC70" s="94">
        <v>3</v>
      </c>
      <c r="AD70">
        <v>2</v>
      </c>
      <c r="AE70" t="s">
        <v>161</v>
      </c>
      <c r="AF70" t="s">
        <v>470</v>
      </c>
      <c r="AG70">
        <v>1</v>
      </c>
      <c r="AH70" t="s">
        <v>462</v>
      </c>
      <c r="AI70" s="94" t="s">
        <v>538</v>
      </c>
      <c r="AL70">
        <v>3</v>
      </c>
      <c r="AM70">
        <v>4</v>
      </c>
      <c r="AN70" t="s">
        <v>163</v>
      </c>
      <c r="AO70" t="s">
        <v>456</v>
      </c>
      <c r="AP70" t="s">
        <v>456</v>
      </c>
      <c r="AQ70" t="s">
        <v>456</v>
      </c>
      <c r="AR70" t="s">
        <v>456</v>
      </c>
      <c r="AS70" t="s">
        <v>456</v>
      </c>
      <c r="AT70" t="s">
        <v>456</v>
      </c>
      <c r="AU70" t="s">
        <v>456</v>
      </c>
      <c r="AV70" t="s">
        <v>456</v>
      </c>
      <c r="AW70" t="s">
        <v>456</v>
      </c>
      <c r="AX70" t="s">
        <v>456</v>
      </c>
      <c r="AY70" t="s">
        <v>456</v>
      </c>
      <c r="AZ70" t="s">
        <v>456</v>
      </c>
      <c r="BB70" s="11"/>
      <c r="BC70" s="11"/>
      <c r="BD70" s="11"/>
    </row>
    <row r="71" spans="1:56" customFormat="1" ht="16">
      <c r="A71" s="7" t="s">
        <v>1133</v>
      </c>
      <c r="B71" s="1" t="s">
        <v>24</v>
      </c>
      <c r="C71" s="1" t="s">
        <v>153</v>
      </c>
      <c r="D71" s="1" t="s">
        <v>93</v>
      </c>
      <c r="E71" s="1" t="s">
        <v>16</v>
      </c>
      <c r="F71" s="1">
        <f>INDEX('Hero Types'!A:A,MATCH(E71,'Hero Types'!B:B,0),0)</f>
        <v>2</v>
      </c>
      <c r="G71" s="1" t="s">
        <v>187</v>
      </c>
      <c r="H71" s="1">
        <v>3</v>
      </c>
      <c r="I71" s="1">
        <v>2</v>
      </c>
      <c r="J71" s="1" t="s">
        <v>159</v>
      </c>
      <c r="K71" s="1" t="s">
        <v>468</v>
      </c>
      <c r="L71" s="1">
        <v>2</v>
      </c>
      <c r="M71" s="1">
        <v>3</v>
      </c>
      <c r="N71" s="1" t="s">
        <v>467</v>
      </c>
      <c r="O71" s="1">
        <v>1</v>
      </c>
      <c r="P71" s="27"/>
      <c r="Q71" s="1" t="s">
        <v>468</v>
      </c>
      <c r="R71" t="str">
        <f>IF(REFHero[[#This Row],[Rarity Tier]]=REFHero[[#This Row],[Max Rarity]],"Max","Evo")</f>
        <v>Max</v>
      </c>
      <c r="S71" s="12"/>
      <c r="W71" t="s">
        <v>106</v>
      </c>
      <c r="X71" t="s">
        <v>23</v>
      </c>
      <c r="Y71" t="s">
        <v>148</v>
      </c>
      <c r="Z71" t="s">
        <v>98</v>
      </c>
      <c r="AA71" t="s">
        <v>20</v>
      </c>
      <c r="AB71" t="s">
        <v>106</v>
      </c>
      <c r="AC71">
        <v>1</v>
      </c>
      <c r="AD71">
        <v>1</v>
      </c>
      <c r="AE71" t="s">
        <v>161</v>
      </c>
      <c r="AF71" t="s">
        <v>473</v>
      </c>
      <c r="AG71">
        <v>1</v>
      </c>
      <c r="AH71" t="s">
        <v>462</v>
      </c>
      <c r="AI71" s="94" t="s">
        <v>538</v>
      </c>
      <c r="AL71">
        <v>3</v>
      </c>
      <c r="AM71">
        <v>3</v>
      </c>
      <c r="AN71" t="s">
        <v>163</v>
      </c>
      <c r="AO71" t="s">
        <v>456</v>
      </c>
      <c r="AP71" t="s">
        <v>456</v>
      </c>
      <c r="AQ71" t="s">
        <v>456</v>
      </c>
      <c r="AR71" t="s">
        <v>456</v>
      </c>
      <c r="AS71" t="s">
        <v>456</v>
      </c>
      <c r="AT71" t="s">
        <v>456</v>
      </c>
      <c r="AU71" t="s">
        <v>456</v>
      </c>
      <c r="AV71" t="s">
        <v>456</v>
      </c>
      <c r="AW71" t="s">
        <v>456</v>
      </c>
      <c r="AX71" t="s">
        <v>456</v>
      </c>
      <c r="AY71" t="s">
        <v>456</v>
      </c>
      <c r="AZ71" t="s">
        <v>456</v>
      </c>
      <c r="BB71" s="11"/>
      <c r="BC71" s="11"/>
      <c r="BD71" s="11"/>
    </row>
    <row r="72" spans="1:56" customFormat="1" ht="16">
      <c r="A72" s="7" t="s">
        <v>786</v>
      </c>
      <c r="B72" s="1" t="s">
        <v>26</v>
      </c>
      <c r="C72" s="1" t="s">
        <v>148</v>
      </c>
      <c r="D72" s="1" t="s">
        <v>820</v>
      </c>
      <c r="E72" s="1" t="s">
        <v>819</v>
      </c>
      <c r="F72" s="1">
        <f>INDEX('Hero Types'!A:A,MATCH(E72,'Hero Types'!B:B,0),0)</f>
        <v>7</v>
      </c>
      <c r="G72" s="1" t="s">
        <v>90</v>
      </c>
      <c r="H72" s="1">
        <v>2</v>
      </c>
      <c r="I72" s="1">
        <v>1</v>
      </c>
      <c r="J72" s="1" t="s">
        <v>165</v>
      </c>
      <c r="K72" s="1" t="s">
        <v>686</v>
      </c>
      <c r="L72" s="1">
        <v>2</v>
      </c>
      <c r="M72" s="1">
        <v>3</v>
      </c>
      <c r="N72" s="1" t="s">
        <v>462</v>
      </c>
      <c r="O72" s="1">
        <v>1</v>
      </c>
      <c r="P72" s="27"/>
      <c r="Q72" s="1" t="s">
        <v>686</v>
      </c>
      <c r="R72" t="str">
        <f>IF(REFHero[[#This Row],[Rarity Tier]]=REFHero[[#This Row],[Max Rarity]],"Max","Evo")</f>
        <v>Evo</v>
      </c>
      <c r="S72" s="12"/>
      <c r="W72" t="s">
        <v>107</v>
      </c>
      <c r="X72" t="s">
        <v>23</v>
      </c>
      <c r="Y72" t="s">
        <v>148</v>
      </c>
      <c r="Z72" t="s">
        <v>98</v>
      </c>
      <c r="AA72" t="s">
        <v>20</v>
      </c>
      <c r="AB72" t="s">
        <v>106</v>
      </c>
      <c r="AC72">
        <v>2</v>
      </c>
      <c r="AD72">
        <v>2</v>
      </c>
      <c r="AE72" t="s">
        <v>161</v>
      </c>
      <c r="AF72" t="s">
        <v>474</v>
      </c>
      <c r="AG72">
        <v>1</v>
      </c>
      <c r="AH72" t="s">
        <v>462</v>
      </c>
      <c r="AI72" s="94" t="s">
        <v>538</v>
      </c>
      <c r="AL72">
        <v>3</v>
      </c>
      <c r="AM72">
        <v>4</v>
      </c>
      <c r="AN72" t="s">
        <v>163</v>
      </c>
      <c r="AO72" t="s">
        <v>456</v>
      </c>
      <c r="AP72" t="s">
        <v>456</v>
      </c>
      <c r="AQ72" t="s">
        <v>456</v>
      </c>
      <c r="AR72" t="s">
        <v>456</v>
      </c>
      <c r="AS72" t="s">
        <v>456</v>
      </c>
      <c r="AT72" t="s">
        <v>456</v>
      </c>
      <c r="AU72" t="s">
        <v>456</v>
      </c>
      <c r="AV72" t="s">
        <v>456</v>
      </c>
      <c r="AW72" t="s">
        <v>456</v>
      </c>
      <c r="AX72" t="s">
        <v>456</v>
      </c>
      <c r="AY72" t="s">
        <v>456</v>
      </c>
      <c r="AZ72" t="s">
        <v>456</v>
      </c>
      <c r="BB72" s="11"/>
      <c r="BC72" s="11"/>
      <c r="BD72" s="11"/>
    </row>
    <row r="73" spans="1:56" customFormat="1" ht="16">
      <c r="A73" s="7" t="s">
        <v>787</v>
      </c>
      <c r="B73" s="1" t="s">
        <v>26</v>
      </c>
      <c r="C73" s="1" t="s">
        <v>148</v>
      </c>
      <c r="D73" s="1" t="s">
        <v>820</v>
      </c>
      <c r="E73" s="1" t="s">
        <v>819</v>
      </c>
      <c r="F73" s="1">
        <f>INDEX('Hero Types'!A:A,MATCH(E73,'Hero Types'!B:B,0),0)</f>
        <v>7</v>
      </c>
      <c r="G73" s="1" t="s">
        <v>90</v>
      </c>
      <c r="H73" s="1">
        <v>3</v>
      </c>
      <c r="I73" s="1">
        <v>2</v>
      </c>
      <c r="J73" s="1" t="s">
        <v>165</v>
      </c>
      <c r="K73" s="1" t="s">
        <v>687</v>
      </c>
      <c r="L73" s="1">
        <v>2</v>
      </c>
      <c r="M73" s="1">
        <v>3</v>
      </c>
      <c r="N73" s="1" t="s">
        <v>462</v>
      </c>
      <c r="O73" s="1">
        <v>1</v>
      </c>
      <c r="P73" s="27"/>
      <c r="Q73" s="1" t="s">
        <v>687</v>
      </c>
      <c r="R73" t="str">
        <f>IF(REFHero[[#This Row],[Rarity Tier]]=REFHero[[#This Row],[Max Rarity]],"Max","Evo")</f>
        <v>Max</v>
      </c>
      <c r="S73" s="12"/>
      <c r="W73" t="s">
        <v>113</v>
      </c>
      <c r="X73" t="s">
        <v>25</v>
      </c>
      <c r="Y73" t="s">
        <v>148</v>
      </c>
      <c r="Z73" t="s">
        <v>98</v>
      </c>
      <c r="AA73" t="s">
        <v>20</v>
      </c>
      <c r="AB73" t="s">
        <v>114</v>
      </c>
      <c r="AC73">
        <v>1</v>
      </c>
      <c r="AD73">
        <v>1</v>
      </c>
      <c r="AE73" t="s">
        <v>161</v>
      </c>
      <c r="AF73" t="s">
        <v>477</v>
      </c>
      <c r="AG73">
        <v>1</v>
      </c>
      <c r="AH73" t="s">
        <v>462</v>
      </c>
      <c r="AI73" s="94" t="s">
        <v>538</v>
      </c>
      <c r="AL73">
        <v>3</v>
      </c>
      <c r="AM73">
        <v>3</v>
      </c>
      <c r="AN73" t="s">
        <v>163</v>
      </c>
      <c r="AO73" t="s">
        <v>456</v>
      </c>
      <c r="AP73" t="s">
        <v>456</v>
      </c>
      <c r="AQ73" t="s">
        <v>456</v>
      </c>
      <c r="AR73" t="s">
        <v>456</v>
      </c>
      <c r="AS73" t="s">
        <v>456</v>
      </c>
      <c r="AT73" t="s">
        <v>456</v>
      </c>
      <c r="AU73" t="s">
        <v>456</v>
      </c>
      <c r="AV73" t="s">
        <v>456</v>
      </c>
      <c r="AW73" t="s">
        <v>456</v>
      </c>
      <c r="AX73" t="s">
        <v>456</v>
      </c>
      <c r="AY73" t="s">
        <v>456</v>
      </c>
      <c r="AZ73" t="s">
        <v>456</v>
      </c>
      <c r="BB73" s="11"/>
      <c r="BC73" s="11"/>
      <c r="BD73" s="11"/>
    </row>
    <row r="74" spans="1:56" customFormat="1" ht="16">
      <c r="A74" s="7" t="s">
        <v>801</v>
      </c>
      <c r="B74" s="1" t="s">
        <v>23</v>
      </c>
      <c r="C74" s="1" t="s">
        <v>148</v>
      </c>
      <c r="D74" s="1" t="s">
        <v>820</v>
      </c>
      <c r="E74" s="1" t="s">
        <v>819</v>
      </c>
      <c r="F74" s="1">
        <f>INDEX('Hero Types'!A:A,MATCH(E74,'Hero Types'!B:B,0),0)</f>
        <v>7</v>
      </c>
      <c r="G74" s="1" t="s">
        <v>90</v>
      </c>
      <c r="H74" s="1">
        <v>2</v>
      </c>
      <c r="I74" s="1">
        <v>1</v>
      </c>
      <c r="J74" s="1" t="s">
        <v>165</v>
      </c>
      <c r="K74" s="1" t="s">
        <v>622</v>
      </c>
      <c r="L74" s="1">
        <v>2</v>
      </c>
      <c r="M74" s="1">
        <v>3</v>
      </c>
      <c r="N74" s="1" t="s">
        <v>462</v>
      </c>
      <c r="O74" s="1">
        <v>1</v>
      </c>
      <c r="P74" s="27"/>
      <c r="Q74" s="1" t="s">
        <v>622</v>
      </c>
      <c r="R74" t="str">
        <f>IF(REFHero[[#This Row],[Rarity Tier]]=REFHero[[#This Row],[Max Rarity]],"Max","Evo")</f>
        <v>Evo</v>
      </c>
      <c r="S74" s="12"/>
      <c r="W74" t="s">
        <v>114</v>
      </c>
      <c r="X74" t="s">
        <v>25</v>
      </c>
      <c r="Y74" t="s">
        <v>148</v>
      </c>
      <c r="Z74" t="s">
        <v>98</v>
      </c>
      <c r="AA74" t="s">
        <v>20</v>
      </c>
      <c r="AB74" t="s">
        <v>114</v>
      </c>
      <c r="AC74">
        <v>2</v>
      </c>
      <c r="AD74">
        <v>2</v>
      </c>
      <c r="AE74" t="s">
        <v>161</v>
      </c>
      <c r="AF74" t="s">
        <v>478</v>
      </c>
      <c r="AG74">
        <v>1</v>
      </c>
      <c r="AH74" t="s">
        <v>462</v>
      </c>
      <c r="AI74" s="94" t="s">
        <v>538</v>
      </c>
      <c r="AL74">
        <v>3</v>
      </c>
      <c r="AM74">
        <v>4</v>
      </c>
      <c r="AN74" t="s">
        <v>163</v>
      </c>
      <c r="AO74" t="s">
        <v>456</v>
      </c>
      <c r="AP74" t="s">
        <v>456</v>
      </c>
      <c r="AQ74" t="s">
        <v>456</v>
      </c>
      <c r="AR74" t="s">
        <v>456</v>
      </c>
      <c r="AS74" t="s">
        <v>456</v>
      </c>
      <c r="AT74" t="s">
        <v>456</v>
      </c>
      <c r="AU74" t="s">
        <v>456</v>
      </c>
      <c r="AV74" t="s">
        <v>456</v>
      </c>
      <c r="AW74" t="s">
        <v>456</v>
      </c>
      <c r="AX74" t="s">
        <v>456</v>
      </c>
      <c r="AY74" t="s">
        <v>456</v>
      </c>
      <c r="AZ74" t="s">
        <v>456</v>
      </c>
      <c r="BB74" s="11"/>
      <c r="BC74" s="11"/>
      <c r="BD74" s="11"/>
    </row>
    <row r="75" spans="1:56" customFormat="1" ht="16">
      <c r="A75" s="7" t="s">
        <v>802</v>
      </c>
      <c r="B75" s="1" t="s">
        <v>23</v>
      </c>
      <c r="C75" s="1" t="s">
        <v>148</v>
      </c>
      <c r="D75" s="1" t="s">
        <v>820</v>
      </c>
      <c r="E75" s="1" t="s">
        <v>819</v>
      </c>
      <c r="F75" s="1">
        <f>INDEX('Hero Types'!A:A,MATCH(E75,'Hero Types'!B:B,0),0)</f>
        <v>7</v>
      </c>
      <c r="G75" s="1" t="s">
        <v>90</v>
      </c>
      <c r="H75" s="1">
        <v>3</v>
      </c>
      <c r="I75" s="1">
        <v>2</v>
      </c>
      <c r="J75" s="1" t="s">
        <v>165</v>
      </c>
      <c r="K75" s="1" t="s">
        <v>623</v>
      </c>
      <c r="L75" s="1">
        <v>2</v>
      </c>
      <c r="M75" s="1">
        <v>3</v>
      </c>
      <c r="N75" s="1" t="s">
        <v>462</v>
      </c>
      <c r="O75" s="1">
        <v>1</v>
      </c>
      <c r="P75" s="27"/>
      <c r="Q75" s="1" t="s">
        <v>623</v>
      </c>
      <c r="R75" t="str">
        <f>IF(REFHero[[#This Row],[Rarity Tier]]=REFHero[[#This Row],[Max Rarity]],"Max","Evo")</f>
        <v>Max</v>
      </c>
      <c r="S75" s="12"/>
      <c r="W75" t="s">
        <v>124</v>
      </c>
      <c r="X75" t="s">
        <v>26</v>
      </c>
      <c r="Y75" t="s">
        <v>148</v>
      </c>
      <c r="Z75" t="s">
        <v>98</v>
      </c>
      <c r="AA75" t="s">
        <v>20</v>
      </c>
      <c r="AB75" t="s">
        <v>125</v>
      </c>
      <c r="AC75" s="94">
        <v>2</v>
      </c>
      <c r="AD75">
        <v>1</v>
      </c>
      <c r="AE75" t="s">
        <v>161</v>
      </c>
      <c r="AF75" t="s">
        <v>481</v>
      </c>
      <c r="AG75">
        <v>1</v>
      </c>
      <c r="AH75" t="s">
        <v>462</v>
      </c>
      <c r="AI75" s="94" t="s">
        <v>538</v>
      </c>
      <c r="AL75">
        <v>3</v>
      </c>
      <c r="AM75">
        <v>3</v>
      </c>
      <c r="AN75" t="s">
        <v>163</v>
      </c>
      <c r="AO75" t="s">
        <v>456</v>
      </c>
      <c r="AP75" t="s">
        <v>456</v>
      </c>
      <c r="AQ75" t="s">
        <v>456</v>
      </c>
      <c r="AR75" t="s">
        <v>456</v>
      </c>
      <c r="AS75" t="s">
        <v>456</v>
      </c>
      <c r="AT75" t="s">
        <v>456</v>
      </c>
      <c r="AU75" t="s">
        <v>456</v>
      </c>
      <c r="AV75" t="s">
        <v>456</v>
      </c>
      <c r="AW75" t="s">
        <v>456</v>
      </c>
      <c r="AX75" t="s">
        <v>456</v>
      </c>
      <c r="AY75" t="s">
        <v>456</v>
      </c>
      <c r="AZ75" t="s">
        <v>456</v>
      </c>
      <c r="BB75" s="11"/>
      <c r="BC75" s="11"/>
      <c r="BD75" s="11"/>
    </row>
    <row r="76" spans="1:56" customFormat="1" ht="16">
      <c r="A76" s="7" t="s">
        <v>407</v>
      </c>
      <c r="B76" s="1" t="s">
        <v>22</v>
      </c>
      <c r="C76" s="1" t="s">
        <v>148</v>
      </c>
      <c r="D76" s="1" t="s">
        <v>820</v>
      </c>
      <c r="E76" s="1" t="s">
        <v>819</v>
      </c>
      <c r="F76" s="1">
        <f>INDEX('Hero Types'!A:A,MATCH(E76,'Hero Types'!B:B,0),0)</f>
        <v>7</v>
      </c>
      <c r="G76" s="1" t="s">
        <v>90</v>
      </c>
      <c r="H76" s="1">
        <v>2</v>
      </c>
      <c r="I76" s="1">
        <v>1</v>
      </c>
      <c r="J76" s="1" t="s">
        <v>165</v>
      </c>
      <c r="K76" s="1" t="s">
        <v>556</v>
      </c>
      <c r="L76" s="1">
        <v>2</v>
      </c>
      <c r="M76" s="1">
        <v>3</v>
      </c>
      <c r="N76" s="1" t="s">
        <v>462</v>
      </c>
      <c r="O76" s="1">
        <v>1</v>
      </c>
      <c r="P76" s="27"/>
      <c r="Q76" s="1" t="s">
        <v>556</v>
      </c>
      <c r="R76" t="str">
        <f>IF(REFHero[[#This Row],[Rarity Tier]]=REFHero[[#This Row],[Max Rarity]],"Max","Evo")</f>
        <v>Evo</v>
      </c>
      <c r="S76" s="12"/>
      <c r="W76" t="s">
        <v>126</v>
      </c>
      <c r="X76" t="s">
        <v>26</v>
      </c>
      <c r="Y76" t="s">
        <v>148</v>
      </c>
      <c r="Z76" t="s">
        <v>98</v>
      </c>
      <c r="AA76" t="s">
        <v>20</v>
      </c>
      <c r="AB76" t="s">
        <v>125</v>
      </c>
      <c r="AC76" s="94">
        <v>3</v>
      </c>
      <c r="AD76">
        <v>2</v>
      </c>
      <c r="AE76" t="s">
        <v>161</v>
      </c>
      <c r="AF76" t="s">
        <v>482</v>
      </c>
      <c r="AG76">
        <v>1</v>
      </c>
      <c r="AH76" t="s">
        <v>462</v>
      </c>
      <c r="AI76" s="94" t="s">
        <v>538</v>
      </c>
      <c r="AL76">
        <v>3</v>
      </c>
      <c r="AM76">
        <v>4</v>
      </c>
      <c r="AN76" t="s">
        <v>163</v>
      </c>
      <c r="AO76" t="s">
        <v>456</v>
      </c>
      <c r="AP76" t="s">
        <v>456</v>
      </c>
      <c r="AQ76" t="s">
        <v>456</v>
      </c>
      <c r="AR76" t="s">
        <v>456</v>
      </c>
      <c r="AS76" t="s">
        <v>456</v>
      </c>
      <c r="AT76" t="s">
        <v>456</v>
      </c>
      <c r="AU76" t="s">
        <v>456</v>
      </c>
      <c r="AV76" t="s">
        <v>456</v>
      </c>
      <c r="AW76" t="s">
        <v>456</v>
      </c>
      <c r="AX76" t="s">
        <v>456</v>
      </c>
      <c r="AY76" t="s">
        <v>456</v>
      </c>
      <c r="AZ76" t="s">
        <v>456</v>
      </c>
      <c r="BB76" s="11"/>
      <c r="BC76" s="11"/>
      <c r="BD76" s="11"/>
    </row>
    <row r="77" spans="1:56" customFormat="1" ht="16">
      <c r="A77" s="7" t="s">
        <v>408</v>
      </c>
      <c r="B77" s="1" t="s">
        <v>22</v>
      </c>
      <c r="C77" s="1" t="s">
        <v>148</v>
      </c>
      <c r="D77" s="1" t="s">
        <v>820</v>
      </c>
      <c r="E77" s="1" t="s">
        <v>819</v>
      </c>
      <c r="F77" s="1">
        <f>INDEX('Hero Types'!A:A,MATCH(E77,'Hero Types'!B:B,0),0)</f>
        <v>7</v>
      </c>
      <c r="G77" s="1" t="s">
        <v>90</v>
      </c>
      <c r="H77" s="1">
        <v>3</v>
      </c>
      <c r="I77" s="1">
        <v>2</v>
      </c>
      <c r="J77" s="1" t="s">
        <v>165</v>
      </c>
      <c r="K77" s="1" t="s">
        <v>557</v>
      </c>
      <c r="L77" s="1">
        <v>2</v>
      </c>
      <c r="M77" s="1">
        <v>3</v>
      </c>
      <c r="N77" s="1" t="s">
        <v>462</v>
      </c>
      <c r="O77" s="1">
        <v>1</v>
      </c>
      <c r="P77" s="27"/>
      <c r="Q77" s="1" t="s">
        <v>557</v>
      </c>
      <c r="R77" t="str">
        <f>IF(REFHero[[#This Row],[Rarity Tier]]=REFHero[[#This Row],[Max Rarity]],"Max","Evo")</f>
        <v>Max</v>
      </c>
      <c r="S77" s="12"/>
      <c r="AP77" t="str">
        <f t="shared" ref="AP77:AW86" si="2">IF($AH77="2.PostLaunch","N/A","")</f>
        <v/>
      </c>
      <c r="AQ77" t="str">
        <f t="shared" si="2"/>
        <v/>
      </c>
      <c r="AR77" t="str">
        <f t="shared" si="2"/>
        <v/>
      </c>
      <c r="AS77" t="str">
        <f t="shared" si="2"/>
        <v/>
      </c>
      <c r="AT77" t="str">
        <f t="shared" si="2"/>
        <v/>
      </c>
      <c r="AU77" t="str">
        <f t="shared" si="2"/>
        <v/>
      </c>
      <c r="AV77" t="str">
        <f t="shared" si="2"/>
        <v/>
      </c>
      <c r="AW77" t="str">
        <f t="shared" si="2"/>
        <v/>
      </c>
      <c r="BB77" s="11"/>
      <c r="BC77" s="11"/>
      <c r="BD77" s="11"/>
    </row>
    <row r="78" spans="1:56" customFormat="1" ht="16">
      <c r="A78" s="7" t="s">
        <v>1134</v>
      </c>
      <c r="B78" s="1" t="s">
        <v>25</v>
      </c>
      <c r="C78" s="1" t="s">
        <v>148</v>
      </c>
      <c r="D78" s="1" t="s">
        <v>820</v>
      </c>
      <c r="E78" s="1" t="s">
        <v>819</v>
      </c>
      <c r="F78" s="1">
        <f>INDEX('Hero Types'!A:A,MATCH(E78,'Hero Types'!B:B,0),0)</f>
        <v>7</v>
      </c>
      <c r="G78" s="1" t="s">
        <v>90</v>
      </c>
      <c r="H78" s="1">
        <v>2</v>
      </c>
      <c r="I78" s="1">
        <v>1</v>
      </c>
      <c r="J78" s="1" t="s">
        <v>165</v>
      </c>
      <c r="K78" s="1" t="s">
        <v>652</v>
      </c>
      <c r="L78" s="1">
        <v>2</v>
      </c>
      <c r="M78" s="1">
        <v>3</v>
      </c>
      <c r="N78" s="1" t="s">
        <v>467</v>
      </c>
      <c r="O78" s="1">
        <v>1</v>
      </c>
      <c r="P78" s="27"/>
      <c r="Q78" s="1" t="s">
        <v>652</v>
      </c>
      <c r="R78" t="str">
        <f>IF(REFHero[[#This Row],[Rarity Tier]]=REFHero[[#This Row],[Max Rarity]],"Max","Evo")</f>
        <v>Evo</v>
      </c>
      <c r="S78" s="12"/>
      <c r="W78" t="s">
        <v>178</v>
      </c>
      <c r="X78" t="s">
        <v>22</v>
      </c>
      <c r="Y78" t="s">
        <v>157</v>
      </c>
      <c r="Z78" t="s">
        <v>85</v>
      </c>
      <c r="AA78" t="s">
        <v>18</v>
      </c>
      <c r="AB78" t="s">
        <v>179</v>
      </c>
      <c r="AC78" s="94">
        <v>2</v>
      </c>
      <c r="AD78">
        <v>1</v>
      </c>
      <c r="AE78" t="s">
        <v>180</v>
      </c>
      <c r="AF78" t="s">
        <v>484</v>
      </c>
      <c r="AG78">
        <v>2</v>
      </c>
      <c r="AH78" s="96" t="s">
        <v>467</v>
      </c>
      <c r="AI78" s="94" t="s">
        <v>538</v>
      </c>
      <c r="AL78">
        <v>3</v>
      </c>
      <c r="AM78">
        <v>3</v>
      </c>
      <c r="AN78" t="s">
        <v>183</v>
      </c>
      <c r="AO78" t="s">
        <v>456</v>
      </c>
      <c r="AP78" t="str">
        <f t="shared" si="2"/>
        <v>N/A</v>
      </c>
      <c r="AQ78" t="str">
        <f t="shared" si="2"/>
        <v>N/A</v>
      </c>
      <c r="AR78" t="str">
        <f t="shared" si="2"/>
        <v>N/A</v>
      </c>
      <c r="AS78" t="str">
        <f t="shared" si="2"/>
        <v>N/A</v>
      </c>
      <c r="AT78" t="str">
        <f t="shared" si="2"/>
        <v>N/A</v>
      </c>
      <c r="AU78" t="str">
        <f t="shared" si="2"/>
        <v>N/A</v>
      </c>
      <c r="AV78" t="str">
        <f t="shared" si="2"/>
        <v>N/A</v>
      </c>
      <c r="AW78" t="str">
        <f t="shared" si="2"/>
        <v>N/A</v>
      </c>
      <c r="AX78" t="s">
        <v>456</v>
      </c>
      <c r="AY78" t="s">
        <v>456</v>
      </c>
      <c r="AZ78" t="s">
        <v>456</v>
      </c>
      <c r="BB78" s="11"/>
      <c r="BC78" s="11"/>
      <c r="BD78" s="11"/>
    </row>
    <row r="79" spans="1:56" customFormat="1" ht="16">
      <c r="A79" s="7" t="s">
        <v>1135</v>
      </c>
      <c r="B79" s="1" t="s">
        <v>25</v>
      </c>
      <c r="C79" s="1" t="s">
        <v>148</v>
      </c>
      <c r="D79" s="1" t="s">
        <v>820</v>
      </c>
      <c r="E79" s="1" t="s">
        <v>819</v>
      </c>
      <c r="F79" s="1">
        <f>INDEX('Hero Types'!A:A,MATCH(E79,'Hero Types'!B:B,0),0)</f>
        <v>7</v>
      </c>
      <c r="G79" s="1" t="s">
        <v>90</v>
      </c>
      <c r="H79" s="1">
        <v>3</v>
      </c>
      <c r="I79" s="1">
        <v>2</v>
      </c>
      <c r="J79" s="1" t="s">
        <v>165</v>
      </c>
      <c r="K79" s="1" t="s">
        <v>653</v>
      </c>
      <c r="L79" s="1">
        <v>2</v>
      </c>
      <c r="M79" s="1">
        <v>3</v>
      </c>
      <c r="N79" s="1" t="s">
        <v>467</v>
      </c>
      <c r="O79" s="1">
        <v>1</v>
      </c>
      <c r="P79" s="27"/>
      <c r="Q79" s="1" t="s">
        <v>653</v>
      </c>
      <c r="R79" t="str">
        <f>IF(REFHero[[#This Row],[Rarity Tier]]=REFHero[[#This Row],[Max Rarity]],"Max","Evo")</f>
        <v>Max</v>
      </c>
      <c r="S79" s="12"/>
      <c r="W79" t="s">
        <v>181</v>
      </c>
      <c r="X79" t="s">
        <v>22</v>
      </c>
      <c r="Y79" t="s">
        <v>157</v>
      </c>
      <c r="Z79" t="s">
        <v>85</v>
      </c>
      <c r="AA79" t="s">
        <v>18</v>
      </c>
      <c r="AB79" t="s">
        <v>179</v>
      </c>
      <c r="AC79" s="94">
        <v>3</v>
      </c>
      <c r="AD79">
        <v>2</v>
      </c>
      <c r="AE79" t="s">
        <v>180</v>
      </c>
      <c r="AF79" t="s">
        <v>485</v>
      </c>
      <c r="AG79">
        <v>2</v>
      </c>
      <c r="AH79" s="96" t="s">
        <v>467</v>
      </c>
      <c r="AI79" s="94" t="s">
        <v>538</v>
      </c>
      <c r="AL79">
        <v>3</v>
      </c>
      <c r="AM79">
        <v>4</v>
      </c>
      <c r="AN79" t="s">
        <v>183</v>
      </c>
      <c r="AO79" t="s">
        <v>456</v>
      </c>
      <c r="AP79" t="str">
        <f t="shared" si="2"/>
        <v>N/A</v>
      </c>
      <c r="AQ79" t="str">
        <f t="shared" si="2"/>
        <v>N/A</v>
      </c>
      <c r="AR79" t="str">
        <f t="shared" si="2"/>
        <v>N/A</v>
      </c>
      <c r="AS79" t="str">
        <f t="shared" si="2"/>
        <v>N/A</v>
      </c>
      <c r="AT79" t="str">
        <f t="shared" si="2"/>
        <v>N/A</v>
      </c>
      <c r="AU79" t="str">
        <f t="shared" si="2"/>
        <v>N/A</v>
      </c>
      <c r="AV79" t="str">
        <f t="shared" si="2"/>
        <v>N/A</v>
      </c>
      <c r="AW79" t="str">
        <f t="shared" si="2"/>
        <v>N/A</v>
      </c>
      <c r="AX79" t="s">
        <v>456</v>
      </c>
      <c r="AY79" t="s">
        <v>456</v>
      </c>
      <c r="AZ79" t="s">
        <v>456</v>
      </c>
      <c r="BB79" s="11"/>
      <c r="BC79" s="11"/>
      <c r="BD79" s="11"/>
    </row>
    <row r="80" spans="1:56" customFormat="1" ht="16">
      <c r="A80" s="7" t="s">
        <v>1136</v>
      </c>
      <c r="B80" s="1" t="s">
        <v>24</v>
      </c>
      <c r="C80" s="1" t="s">
        <v>148</v>
      </c>
      <c r="D80" s="1" t="s">
        <v>820</v>
      </c>
      <c r="E80" s="1" t="s">
        <v>819</v>
      </c>
      <c r="F80" s="1">
        <f>INDEX('Hero Types'!A:A,MATCH(E80,'Hero Types'!B:B,0),0)</f>
        <v>7</v>
      </c>
      <c r="G80" s="1" t="s">
        <v>90</v>
      </c>
      <c r="H80" s="1">
        <v>2</v>
      </c>
      <c r="I80" s="1">
        <v>1</v>
      </c>
      <c r="J80" s="1" t="s">
        <v>165</v>
      </c>
      <c r="K80" s="1" t="s">
        <v>590</v>
      </c>
      <c r="L80" s="1">
        <v>2</v>
      </c>
      <c r="M80" s="1">
        <v>3</v>
      </c>
      <c r="N80" s="1" t="s">
        <v>467</v>
      </c>
      <c r="O80" s="1">
        <v>1</v>
      </c>
      <c r="P80" s="27"/>
      <c r="Q80" s="1" t="s">
        <v>590</v>
      </c>
      <c r="R80" t="str">
        <f>IF(REFHero[[#This Row],[Rarity Tier]]=REFHero[[#This Row],[Max Rarity]],"Max","Evo")</f>
        <v>Evo</v>
      </c>
      <c r="S80" s="12"/>
      <c r="W80" t="s">
        <v>182</v>
      </c>
      <c r="X80" t="s">
        <v>22</v>
      </c>
      <c r="Y80" t="s">
        <v>157</v>
      </c>
      <c r="Z80" t="s">
        <v>93</v>
      </c>
      <c r="AA80" t="s">
        <v>18</v>
      </c>
      <c r="AB80" t="s">
        <v>95</v>
      </c>
      <c r="AC80">
        <v>2</v>
      </c>
      <c r="AD80">
        <v>1</v>
      </c>
      <c r="AE80" t="s">
        <v>180</v>
      </c>
      <c r="AF80" t="s">
        <v>486</v>
      </c>
      <c r="AG80">
        <v>2</v>
      </c>
      <c r="AH80" t="s">
        <v>462</v>
      </c>
      <c r="AP80" t="str">
        <f t="shared" si="2"/>
        <v/>
      </c>
      <c r="AQ80" t="str">
        <f t="shared" si="2"/>
        <v/>
      </c>
      <c r="AR80" t="str">
        <f t="shared" si="2"/>
        <v/>
      </c>
      <c r="AS80" t="str">
        <f t="shared" si="2"/>
        <v/>
      </c>
      <c r="AT80" t="str">
        <f t="shared" si="2"/>
        <v/>
      </c>
      <c r="AU80" t="str">
        <f t="shared" si="2"/>
        <v/>
      </c>
      <c r="AV80" t="str">
        <f t="shared" si="2"/>
        <v/>
      </c>
      <c r="AW80" t="str">
        <f t="shared" si="2"/>
        <v/>
      </c>
      <c r="BB80" s="11"/>
      <c r="BC80" s="11"/>
      <c r="BD80" s="11"/>
    </row>
    <row r="81" spans="1:56" customFormat="1" ht="16">
      <c r="A81" s="7" t="s">
        <v>1137</v>
      </c>
      <c r="B81" s="1" t="s">
        <v>24</v>
      </c>
      <c r="C81" s="1" t="s">
        <v>148</v>
      </c>
      <c r="D81" s="1" t="s">
        <v>820</v>
      </c>
      <c r="E81" s="1" t="s">
        <v>819</v>
      </c>
      <c r="F81" s="1">
        <f>INDEX('Hero Types'!A:A,MATCH(E81,'Hero Types'!B:B,0),0)</f>
        <v>7</v>
      </c>
      <c r="G81" s="1" t="s">
        <v>90</v>
      </c>
      <c r="H81" s="1">
        <v>3</v>
      </c>
      <c r="I81" s="1">
        <v>2</v>
      </c>
      <c r="J81" s="1" t="s">
        <v>165</v>
      </c>
      <c r="K81" s="1" t="s">
        <v>591</v>
      </c>
      <c r="L81" s="1">
        <v>2</v>
      </c>
      <c r="M81" s="1">
        <v>3</v>
      </c>
      <c r="N81" s="1" t="s">
        <v>467</v>
      </c>
      <c r="O81" s="1">
        <v>1</v>
      </c>
      <c r="P81" s="27"/>
      <c r="Q81" s="1" t="s">
        <v>591</v>
      </c>
      <c r="R81" t="str">
        <f>IF(REFHero[[#This Row],[Rarity Tier]]=REFHero[[#This Row],[Max Rarity]],"Max","Evo")</f>
        <v>Max</v>
      </c>
      <c r="S81" s="12"/>
      <c r="W81" t="s">
        <v>184</v>
      </c>
      <c r="X81" t="s">
        <v>22</v>
      </c>
      <c r="Y81" t="s">
        <v>157</v>
      </c>
      <c r="Z81" t="s">
        <v>93</v>
      </c>
      <c r="AA81" t="s">
        <v>18</v>
      </c>
      <c r="AB81" t="s">
        <v>95</v>
      </c>
      <c r="AC81">
        <v>3</v>
      </c>
      <c r="AD81">
        <v>2</v>
      </c>
      <c r="AE81" t="s">
        <v>180</v>
      </c>
      <c r="AF81" t="s">
        <v>487</v>
      </c>
      <c r="AG81">
        <v>2</v>
      </c>
      <c r="AH81" t="s">
        <v>462</v>
      </c>
      <c r="AP81" t="str">
        <f t="shared" si="2"/>
        <v/>
      </c>
      <c r="AQ81" t="str">
        <f t="shared" si="2"/>
        <v/>
      </c>
      <c r="AR81" t="str">
        <f t="shared" si="2"/>
        <v/>
      </c>
      <c r="AS81" t="str">
        <f t="shared" si="2"/>
        <v/>
      </c>
      <c r="AT81" t="str">
        <f t="shared" si="2"/>
        <v/>
      </c>
      <c r="AU81" t="str">
        <f t="shared" si="2"/>
        <v/>
      </c>
      <c r="AV81" t="str">
        <f t="shared" si="2"/>
        <v/>
      </c>
      <c r="AW81" t="str">
        <f t="shared" si="2"/>
        <v/>
      </c>
      <c r="BB81" s="11"/>
      <c r="BC81" s="11"/>
      <c r="BD81" s="11"/>
    </row>
    <row r="82" spans="1:56" customFormat="1" ht="16">
      <c r="A82" s="7" t="s">
        <v>833</v>
      </c>
      <c r="B82" s="1" t="s">
        <v>26</v>
      </c>
      <c r="C82" s="1" t="s">
        <v>153</v>
      </c>
      <c r="D82" s="1" t="s">
        <v>93</v>
      </c>
      <c r="E82" s="1" t="s">
        <v>18</v>
      </c>
      <c r="F82" s="1">
        <f>INDEX('Hero Types'!A:A,MATCH(E82,'Hero Types'!B:B,0),0)</f>
        <v>5</v>
      </c>
      <c r="G82" s="1" t="s">
        <v>136</v>
      </c>
      <c r="H82" s="1">
        <v>2</v>
      </c>
      <c r="I82" s="1">
        <v>1</v>
      </c>
      <c r="J82" s="1" t="s">
        <v>180</v>
      </c>
      <c r="K82" s="1" t="s">
        <v>502</v>
      </c>
      <c r="L82" s="1">
        <v>2</v>
      </c>
      <c r="M82" s="1">
        <v>3</v>
      </c>
      <c r="N82" s="1" t="s">
        <v>462</v>
      </c>
      <c r="O82" s="1">
        <v>1</v>
      </c>
      <c r="P82" s="27"/>
      <c r="Q82" s="1" t="s">
        <v>502</v>
      </c>
      <c r="R82" t="str">
        <f>IF(REFHero[[#This Row],[Rarity Tier]]=REFHero[[#This Row],[Max Rarity]],"Max","Evo")</f>
        <v>Evo</v>
      </c>
      <c r="S82" s="12"/>
      <c r="W82" t="s">
        <v>194</v>
      </c>
      <c r="X82" t="s">
        <v>24</v>
      </c>
      <c r="Y82" t="s">
        <v>157</v>
      </c>
      <c r="Z82" t="s">
        <v>85</v>
      </c>
      <c r="AA82" t="s">
        <v>18</v>
      </c>
      <c r="AB82" t="s">
        <v>195</v>
      </c>
      <c r="AC82" s="94">
        <v>2</v>
      </c>
      <c r="AD82">
        <v>1</v>
      </c>
      <c r="AE82" t="s">
        <v>180</v>
      </c>
      <c r="AF82" t="s">
        <v>488</v>
      </c>
      <c r="AG82">
        <v>2</v>
      </c>
      <c r="AH82" s="96" t="s">
        <v>467</v>
      </c>
      <c r="AI82" s="94" t="s">
        <v>538</v>
      </c>
      <c r="AL82">
        <v>3</v>
      </c>
      <c r="AM82">
        <v>3</v>
      </c>
      <c r="AN82" t="s">
        <v>183</v>
      </c>
      <c r="AO82" t="s">
        <v>456</v>
      </c>
      <c r="AP82" t="str">
        <f t="shared" si="2"/>
        <v>N/A</v>
      </c>
      <c r="AQ82" t="str">
        <f t="shared" si="2"/>
        <v>N/A</v>
      </c>
      <c r="AR82" t="str">
        <f t="shared" si="2"/>
        <v>N/A</v>
      </c>
      <c r="AS82" t="str">
        <f t="shared" si="2"/>
        <v>N/A</v>
      </c>
      <c r="AT82" t="str">
        <f t="shared" si="2"/>
        <v>N/A</v>
      </c>
      <c r="AU82" t="str">
        <f t="shared" si="2"/>
        <v>N/A</v>
      </c>
      <c r="AV82" t="str">
        <f t="shared" si="2"/>
        <v>N/A</v>
      </c>
      <c r="AW82" t="str">
        <f t="shared" si="2"/>
        <v>N/A</v>
      </c>
      <c r="AX82" t="s">
        <v>456</v>
      </c>
      <c r="AY82" t="s">
        <v>456</v>
      </c>
      <c r="AZ82" t="s">
        <v>456</v>
      </c>
      <c r="BB82" s="11"/>
      <c r="BC82" s="11"/>
      <c r="BD82" s="11"/>
    </row>
    <row r="83" spans="1:56" customFormat="1" ht="16">
      <c r="A83" s="7" t="s">
        <v>834</v>
      </c>
      <c r="B83" s="1" t="s">
        <v>26</v>
      </c>
      <c r="C83" s="1" t="s">
        <v>153</v>
      </c>
      <c r="D83" s="1" t="s">
        <v>93</v>
      </c>
      <c r="E83" s="1" t="s">
        <v>18</v>
      </c>
      <c r="F83" s="1">
        <f>INDEX('Hero Types'!A:A,MATCH(E83,'Hero Types'!B:B,0),0)</f>
        <v>5</v>
      </c>
      <c r="G83" s="1" t="s">
        <v>136</v>
      </c>
      <c r="H83" s="1">
        <v>3</v>
      </c>
      <c r="I83" s="1">
        <v>2</v>
      </c>
      <c r="J83" s="1" t="s">
        <v>180</v>
      </c>
      <c r="K83" s="1" t="s">
        <v>503</v>
      </c>
      <c r="L83" s="1">
        <v>2</v>
      </c>
      <c r="M83" s="1">
        <v>3</v>
      </c>
      <c r="N83" s="1" t="s">
        <v>462</v>
      </c>
      <c r="O83" s="1">
        <v>1</v>
      </c>
      <c r="P83" s="27"/>
      <c r="Q83" s="1" t="s">
        <v>503</v>
      </c>
      <c r="R83" t="str">
        <f>IF(REFHero[[#This Row],[Rarity Tier]]=REFHero[[#This Row],[Max Rarity]],"Max","Evo")</f>
        <v>Max</v>
      </c>
      <c r="S83" s="12"/>
      <c r="W83" t="s">
        <v>196</v>
      </c>
      <c r="X83" t="s">
        <v>24</v>
      </c>
      <c r="Y83" t="s">
        <v>157</v>
      </c>
      <c r="Z83" t="s">
        <v>85</v>
      </c>
      <c r="AA83" t="s">
        <v>18</v>
      </c>
      <c r="AB83" t="s">
        <v>195</v>
      </c>
      <c r="AC83" s="94">
        <v>3</v>
      </c>
      <c r="AD83">
        <v>2</v>
      </c>
      <c r="AE83" t="s">
        <v>180</v>
      </c>
      <c r="AF83" t="s">
        <v>489</v>
      </c>
      <c r="AG83">
        <v>2</v>
      </c>
      <c r="AH83" s="96" t="s">
        <v>467</v>
      </c>
      <c r="AI83" s="94" t="s">
        <v>538</v>
      </c>
      <c r="AL83">
        <v>3</v>
      </c>
      <c r="AM83">
        <v>4</v>
      </c>
      <c r="AN83" t="s">
        <v>183</v>
      </c>
      <c r="AO83" t="s">
        <v>456</v>
      </c>
      <c r="AP83" t="str">
        <f t="shared" si="2"/>
        <v>N/A</v>
      </c>
      <c r="AQ83" t="str">
        <f t="shared" si="2"/>
        <v>N/A</v>
      </c>
      <c r="AR83" t="str">
        <f t="shared" si="2"/>
        <v>N/A</v>
      </c>
      <c r="AS83" t="str">
        <f t="shared" si="2"/>
        <v>N/A</v>
      </c>
      <c r="AT83" t="str">
        <f t="shared" si="2"/>
        <v>N/A</v>
      </c>
      <c r="AU83" t="str">
        <f t="shared" si="2"/>
        <v>N/A</v>
      </c>
      <c r="AV83" t="str">
        <f t="shared" si="2"/>
        <v>N/A</v>
      </c>
      <c r="AW83" t="str">
        <f t="shared" si="2"/>
        <v>N/A</v>
      </c>
      <c r="AX83" t="s">
        <v>456</v>
      </c>
      <c r="AY83" t="s">
        <v>456</v>
      </c>
      <c r="AZ83" t="s">
        <v>456</v>
      </c>
      <c r="BB83" s="11"/>
      <c r="BC83" s="11"/>
      <c r="BD83" s="11"/>
    </row>
    <row r="84" spans="1:56" customFormat="1" ht="16">
      <c r="A84" s="7" t="s">
        <v>413</v>
      </c>
      <c r="B84" s="1" t="s">
        <v>23</v>
      </c>
      <c r="C84" s="1" t="s">
        <v>153</v>
      </c>
      <c r="D84" s="1" t="s">
        <v>93</v>
      </c>
      <c r="E84" s="1" t="s">
        <v>18</v>
      </c>
      <c r="F84" s="1">
        <f>INDEX('Hero Types'!A:A,MATCH(E84,'Hero Types'!B:B,0),0)</f>
        <v>5</v>
      </c>
      <c r="G84" s="1" t="s">
        <v>109</v>
      </c>
      <c r="H84" s="1">
        <v>2</v>
      </c>
      <c r="I84" s="1">
        <v>1</v>
      </c>
      <c r="J84" s="1" t="s">
        <v>180</v>
      </c>
      <c r="K84" s="1" t="s">
        <v>494</v>
      </c>
      <c r="L84" s="1">
        <v>2</v>
      </c>
      <c r="M84" s="1">
        <v>3</v>
      </c>
      <c r="N84" s="1" t="s">
        <v>462</v>
      </c>
      <c r="O84" s="1">
        <v>1</v>
      </c>
      <c r="P84" s="27"/>
      <c r="Q84" s="1" t="s">
        <v>494</v>
      </c>
      <c r="R84" t="str">
        <f>IF(REFHero[[#This Row],[Rarity Tier]]=REFHero[[#This Row],[Max Rarity]],"Max","Evo")</f>
        <v>Evo</v>
      </c>
      <c r="S84" s="12"/>
      <c r="W84" t="s">
        <v>197</v>
      </c>
      <c r="X84" t="s">
        <v>24</v>
      </c>
      <c r="Y84" t="s">
        <v>157</v>
      </c>
      <c r="Z84" t="s">
        <v>93</v>
      </c>
      <c r="AA84" t="s">
        <v>18</v>
      </c>
      <c r="AB84" t="s">
        <v>103</v>
      </c>
      <c r="AC84">
        <v>2</v>
      </c>
      <c r="AD84">
        <v>1</v>
      </c>
      <c r="AE84" t="s">
        <v>180</v>
      </c>
      <c r="AF84" t="s">
        <v>490</v>
      </c>
      <c r="AG84">
        <v>2</v>
      </c>
      <c r="AH84" t="s">
        <v>462</v>
      </c>
      <c r="AP84" t="str">
        <f t="shared" si="2"/>
        <v/>
      </c>
      <c r="AQ84" t="str">
        <f t="shared" si="2"/>
        <v/>
      </c>
      <c r="AR84" t="str">
        <f t="shared" si="2"/>
        <v/>
      </c>
      <c r="AS84" t="str">
        <f t="shared" si="2"/>
        <v/>
      </c>
      <c r="AT84" t="str">
        <f t="shared" si="2"/>
        <v/>
      </c>
      <c r="AU84" t="str">
        <f t="shared" si="2"/>
        <v/>
      </c>
      <c r="AV84" t="str">
        <f t="shared" si="2"/>
        <v/>
      </c>
      <c r="AW84" t="str">
        <f t="shared" si="2"/>
        <v/>
      </c>
      <c r="BB84" s="11"/>
      <c r="BC84" s="11"/>
      <c r="BD84" s="11"/>
    </row>
    <row r="85" spans="1:56" customFormat="1" ht="16">
      <c r="A85" s="7" t="s">
        <v>241</v>
      </c>
      <c r="B85" s="1" t="s">
        <v>23</v>
      </c>
      <c r="C85" s="1" t="s">
        <v>153</v>
      </c>
      <c r="D85" s="1" t="s">
        <v>93</v>
      </c>
      <c r="E85" s="1" t="s">
        <v>18</v>
      </c>
      <c r="F85" s="1">
        <f>INDEX('Hero Types'!A:A,MATCH(E85,'Hero Types'!B:B,0),0)</f>
        <v>5</v>
      </c>
      <c r="G85" s="1" t="s">
        <v>109</v>
      </c>
      <c r="H85" s="1">
        <v>3</v>
      </c>
      <c r="I85" s="1">
        <v>2</v>
      </c>
      <c r="J85" s="1" t="s">
        <v>180</v>
      </c>
      <c r="K85" s="1" t="s">
        <v>495</v>
      </c>
      <c r="L85" s="1">
        <v>2</v>
      </c>
      <c r="M85" s="1">
        <v>3</v>
      </c>
      <c r="N85" s="1" t="s">
        <v>462</v>
      </c>
      <c r="O85" s="1">
        <v>2</v>
      </c>
      <c r="P85" s="27"/>
      <c r="Q85" s="1" t="s">
        <v>495</v>
      </c>
      <c r="R85" t="str">
        <f>IF(REFHero[[#This Row],[Rarity Tier]]=REFHero[[#This Row],[Max Rarity]],"Max","Evo")</f>
        <v>Max</v>
      </c>
      <c r="S85" s="12"/>
      <c r="W85" t="s">
        <v>198</v>
      </c>
      <c r="X85" t="s">
        <v>24</v>
      </c>
      <c r="Y85" t="s">
        <v>157</v>
      </c>
      <c r="Z85" t="s">
        <v>93</v>
      </c>
      <c r="AA85" t="s">
        <v>18</v>
      </c>
      <c r="AB85" t="s">
        <v>103</v>
      </c>
      <c r="AC85">
        <v>3</v>
      </c>
      <c r="AD85">
        <v>2</v>
      </c>
      <c r="AE85" t="s">
        <v>180</v>
      </c>
      <c r="AF85" t="s">
        <v>491</v>
      </c>
      <c r="AG85">
        <v>2</v>
      </c>
      <c r="AH85" t="s">
        <v>462</v>
      </c>
      <c r="AP85" t="str">
        <f t="shared" si="2"/>
        <v/>
      </c>
      <c r="AQ85" t="str">
        <f t="shared" si="2"/>
        <v/>
      </c>
      <c r="AR85" t="str">
        <f t="shared" si="2"/>
        <v/>
      </c>
      <c r="AS85" t="str">
        <f t="shared" si="2"/>
        <v/>
      </c>
      <c r="AT85" t="str">
        <f t="shared" si="2"/>
        <v/>
      </c>
      <c r="AU85" t="str">
        <f t="shared" si="2"/>
        <v/>
      </c>
      <c r="AV85" t="str">
        <f t="shared" si="2"/>
        <v/>
      </c>
      <c r="AW85" t="str">
        <f t="shared" si="2"/>
        <v/>
      </c>
      <c r="BB85" s="11"/>
      <c r="BC85" s="11"/>
      <c r="BD85" s="11"/>
    </row>
    <row r="86" spans="1:56" customFormat="1" ht="16">
      <c r="A86" s="7" t="s">
        <v>417</v>
      </c>
      <c r="B86" s="1" t="s">
        <v>22</v>
      </c>
      <c r="C86" s="1" t="s">
        <v>157</v>
      </c>
      <c r="D86" s="1" t="s">
        <v>93</v>
      </c>
      <c r="E86" s="1" t="s">
        <v>18</v>
      </c>
      <c r="F86" s="1">
        <f>INDEX('Hero Types'!A:A,MATCH(E86,'Hero Types'!B:B,0),0)</f>
        <v>5</v>
      </c>
      <c r="G86" s="1" t="s">
        <v>95</v>
      </c>
      <c r="H86" s="1">
        <v>2</v>
      </c>
      <c r="I86" s="1">
        <v>1</v>
      </c>
      <c r="J86" s="1" t="s">
        <v>180</v>
      </c>
      <c r="K86" s="1" t="s">
        <v>486</v>
      </c>
      <c r="L86" s="1">
        <v>2</v>
      </c>
      <c r="M86" s="1">
        <v>3</v>
      </c>
      <c r="N86" s="1" t="s">
        <v>462</v>
      </c>
      <c r="O86" s="1">
        <v>1</v>
      </c>
      <c r="P86" s="27"/>
      <c r="Q86" s="1" t="s">
        <v>486</v>
      </c>
      <c r="R86" t="str">
        <f>IF(REFHero[[#This Row],[Rarity Tier]]=REFHero[[#This Row],[Max Rarity]],"Max","Evo")</f>
        <v>Evo</v>
      </c>
      <c r="S86" s="12"/>
      <c r="W86" t="s">
        <v>209</v>
      </c>
      <c r="X86" t="s">
        <v>23</v>
      </c>
      <c r="Y86" t="s">
        <v>157</v>
      </c>
      <c r="Z86" t="s">
        <v>93</v>
      </c>
      <c r="AA86" t="s">
        <v>18</v>
      </c>
      <c r="AB86" t="s">
        <v>210</v>
      </c>
      <c r="AC86" s="94">
        <v>2</v>
      </c>
      <c r="AD86">
        <v>1</v>
      </c>
      <c r="AE86" t="s">
        <v>180</v>
      </c>
      <c r="AF86" t="s">
        <v>492</v>
      </c>
      <c r="AG86">
        <v>2</v>
      </c>
      <c r="AH86" s="96" t="s">
        <v>467</v>
      </c>
      <c r="AI86" s="94" t="s">
        <v>538</v>
      </c>
      <c r="AL86">
        <v>3</v>
      </c>
      <c r="AM86">
        <v>3</v>
      </c>
      <c r="AN86" t="s">
        <v>183</v>
      </c>
      <c r="AO86" t="s">
        <v>456</v>
      </c>
      <c r="AP86" t="str">
        <f t="shared" si="2"/>
        <v>N/A</v>
      </c>
      <c r="AQ86" t="str">
        <f t="shared" si="2"/>
        <v>N/A</v>
      </c>
      <c r="AR86" t="str">
        <f t="shared" si="2"/>
        <v>N/A</v>
      </c>
      <c r="AS86" t="str">
        <f t="shared" si="2"/>
        <v>N/A</v>
      </c>
      <c r="AT86" t="str">
        <f t="shared" si="2"/>
        <v>N/A</v>
      </c>
      <c r="AU86" t="str">
        <f t="shared" si="2"/>
        <v>N/A</v>
      </c>
      <c r="AV86" t="str">
        <f t="shared" si="2"/>
        <v>N/A</v>
      </c>
      <c r="AW86" t="str">
        <f t="shared" si="2"/>
        <v>N/A</v>
      </c>
      <c r="AX86" t="s">
        <v>456</v>
      </c>
      <c r="AY86" t="s">
        <v>456</v>
      </c>
      <c r="AZ86" t="s">
        <v>456</v>
      </c>
      <c r="BB86" s="11"/>
      <c r="BC86" s="11"/>
      <c r="BD86" s="11"/>
    </row>
    <row r="87" spans="1:56" customFormat="1" ht="16">
      <c r="A87" s="7" t="s">
        <v>418</v>
      </c>
      <c r="B87" s="1" t="s">
        <v>22</v>
      </c>
      <c r="C87" s="1" t="s">
        <v>157</v>
      </c>
      <c r="D87" s="1" t="s">
        <v>93</v>
      </c>
      <c r="E87" s="1" t="s">
        <v>18</v>
      </c>
      <c r="F87" s="1">
        <f>INDEX('Hero Types'!A:A,MATCH(E87,'Hero Types'!B:B,0),0)</f>
        <v>5</v>
      </c>
      <c r="G87" s="1" t="s">
        <v>95</v>
      </c>
      <c r="H87" s="1">
        <v>3</v>
      </c>
      <c r="I87" s="1">
        <v>2</v>
      </c>
      <c r="J87" s="1" t="s">
        <v>180</v>
      </c>
      <c r="K87" s="1" t="s">
        <v>487</v>
      </c>
      <c r="L87" s="1">
        <v>2</v>
      </c>
      <c r="M87" s="1">
        <v>3</v>
      </c>
      <c r="N87" s="1" t="s">
        <v>462</v>
      </c>
      <c r="O87" s="1">
        <v>1</v>
      </c>
      <c r="P87" s="27"/>
      <c r="Q87" s="1" t="s">
        <v>487</v>
      </c>
      <c r="R87" t="str">
        <f>IF(REFHero[[#This Row],[Rarity Tier]]=REFHero[[#This Row],[Max Rarity]],"Max","Evo")</f>
        <v>Max</v>
      </c>
      <c r="S87" s="12"/>
      <c r="W87" t="s">
        <v>210</v>
      </c>
      <c r="X87" t="s">
        <v>23</v>
      </c>
      <c r="Y87" t="s">
        <v>157</v>
      </c>
      <c r="Z87" t="s">
        <v>93</v>
      </c>
      <c r="AA87" t="s">
        <v>18</v>
      </c>
      <c r="AB87" t="s">
        <v>210</v>
      </c>
      <c r="AC87" s="94">
        <v>3</v>
      </c>
      <c r="AD87">
        <v>2</v>
      </c>
      <c r="AE87" t="s">
        <v>180</v>
      </c>
      <c r="AF87" t="s">
        <v>493</v>
      </c>
      <c r="AG87">
        <v>2</v>
      </c>
      <c r="AH87" s="96" t="s">
        <v>467</v>
      </c>
      <c r="AI87" s="94" t="s">
        <v>538</v>
      </c>
      <c r="AL87">
        <v>3</v>
      </c>
      <c r="AM87">
        <v>4</v>
      </c>
      <c r="AN87" t="s">
        <v>183</v>
      </c>
      <c r="AO87" t="s">
        <v>456</v>
      </c>
      <c r="AP87" t="str">
        <f t="shared" ref="AP87:AW97" si="3">IF($AH87="2.PostLaunch","N/A","")</f>
        <v>N/A</v>
      </c>
      <c r="AQ87" t="str">
        <f t="shared" si="3"/>
        <v>N/A</v>
      </c>
      <c r="AR87" t="str">
        <f t="shared" si="3"/>
        <v>N/A</v>
      </c>
      <c r="AS87" t="str">
        <f t="shared" si="3"/>
        <v>N/A</v>
      </c>
      <c r="AT87" t="str">
        <f t="shared" si="3"/>
        <v>N/A</v>
      </c>
      <c r="AU87" t="str">
        <f t="shared" si="3"/>
        <v>N/A</v>
      </c>
      <c r="AV87" t="str">
        <f t="shared" si="3"/>
        <v>N/A</v>
      </c>
      <c r="AW87" t="str">
        <f t="shared" si="3"/>
        <v>N/A</v>
      </c>
      <c r="AX87" t="s">
        <v>456</v>
      </c>
      <c r="AY87" t="s">
        <v>456</v>
      </c>
      <c r="AZ87" t="s">
        <v>456</v>
      </c>
      <c r="BB87" s="11"/>
      <c r="BC87" s="11"/>
      <c r="BD87" s="11"/>
    </row>
    <row r="88" spans="1:56" customFormat="1" ht="16">
      <c r="A88" s="7" t="s">
        <v>242</v>
      </c>
      <c r="B88" s="1" t="s">
        <v>25</v>
      </c>
      <c r="C88" s="1" t="s">
        <v>157</v>
      </c>
      <c r="D88" s="5" t="s">
        <v>111</v>
      </c>
      <c r="E88" s="5" t="s">
        <v>18</v>
      </c>
      <c r="F88" s="1">
        <f>INDEX('Hero Types'!A:A,MATCH(E88,'Hero Types'!B:B,0),0)</f>
        <v>5</v>
      </c>
      <c r="G88" s="5" t="s">
        <v>120</v>
      </c>
      <c r="H88" s="5">
        <v>2</v>
      </c>
      <c r="I88" s="5">
        <v>1</v>
      </c>
      <c r="J88" s="5" t="s">
        <v>180</v>
      </c>
      <c r="K88" s="5" t="s">
        <v>498</v>
      </c>
      <c r="L88" s="1">
        <v>2</v>
      </c>
      <c r="M88" s="1">
        <v>3</v>
      </c>
      <c r="N88" s="1" t="s">
        <v>462</v>
      </c>
      <c r="O88" s="1">
        <v>1</v>
      </c>
      <c r="P88" s="27"/>
      <c r="Q88" s="1" t="s">
        <v>498</v>
      </c>
      <c r="R88" t="str">
        <f>IF(REFHero[[#This Row],[Rarity Tier]]=REFHero[[#This Row],[Max Rarity]],"Max","Evo")</f>
        <v>Evo</v>
      </c>
      <c r="S88" s="12"/>
      <c r="W88" t="s">
        <v>109</v>
      </c>
      <c r="X88" t="s">
        <v>23</v>
      </c>
      <c r="Y88" t="s">
        <v>153</v>
      </c>
      <c r="Z88" t="s">
        <v>93</v>
      </c>
      <c r="AA88" t="s">
        <v>18</v>
      </c>
      <c r="AB88" t="s">
        <v>109</v>
      </c>
      <c r="AC88">
        <v>2</v>
      </c>
      <c r="AD88">
        <v>1</v>
      </c>
      <c r="AE88" t="s">
        <v>180</v>
      </c>
      <c r="AF88" t="s">
        <v>494</v>
      </c>
      <c r="AG88">
        <v>2</v>
      </c>
      <c r="AH88" t="s">
        <v>462</v>
      </c>
      <c r="AP88" t="str">
        <f t="shared" si="3"/>
        <v/>
      </c>
      <c r="AQ88" t="str">
        <f t="shared" si="3"/>
        <v/>
      </c>
      <c r="AR88" t="str">
        <f t="shared" si="3"/>
        <v/>
      </c>
      <c r="AS88" t="str">
        <f t="shared" si="3"/>
        <v/>
      </c>
      <c r="AT88" t="str">
        <f t="shared" si="3"/>
        <v/>
      </c>
      <c r="AU88" t="str">
        <f t="shared" si="3"/>
        <v/>
      </c>
      <c r="AV88" t="str">
        <f t="shared" si="3"/>
        <v/>
      </c>
      <c r="AW88" t="str">
        <f t="shared" si="3"/>
        <v/>
      </c>
      <c r="BB88" s="11"/>
      <c r="BC88" s="11"/>
      <c r="BD88" s="11"/>
    </row>
    <row r="89" spans="1:56" customFormat="1" ht="16">
      <c r="A89" s="7" t="s">
        <v>243</v>
      </c>
      <c r="B89" s="1" t="s">
        <v>25</v>
      </c>
      <c r="C89" s="1" t="s">
        <v>157</v>
      </c>
      <c r="D89" s="5" t="s">
        <v>111</v>
      </c>
      <c r="E89" s="5" t="s">
        <v>18</v>
      </c>
      <c r="F89" s="1">
        <f>INDEX('Hero Types'!A:A,MATCH(E89,'Hero Types'!B:B,0),0)</f>
        <v>5</v>
      </c>
      <c r="G89" s="5" t="s">
        <v>120</v>
      </c>
      <c r="H89" s="5">
        <v>3</v>
      </c>
      <c r="I89" s="5">
        <v>2</v>
      </c>
      <c r="J89" s="5" t="s">
        <v>180</v>
      </c>
      <c r="K89" s="5" t="s">
        <v>499</v>
      </c>
      <c r="L89" s="1">
        <v>2</v>
      </c>
      <c r="M89" s="1">
        <v>3</v>
      </c>
      <c r="N89" s="1" t="s">
        <v>462</v>
      </c>
      <c r="O89" s="1">
        <v>2</v>
      </c>
      <c r="P89" s="27"/>
      <c r="Q89" s="1" t="s">
        <v>499</v>
      </c>
      <c r="R89" t="str">
        <f>IF(REFHero[[#This Row],[Rarity Tier]]=REFHero[[#This Row],[Max Rarity]],"Max","Evo")</f>
        <v>Max</v>
      </c>
      <c r="S89" s="12"/>
      <c r="W89" t="s">
        <v>211</v>
      </c>
      <c r="X89" t="s">
        <v>23</v>
      </c>
      <c r="Y89" t="s">
        <v>153</v>
      </c>
      <c r="Z89" t="s">
        <v>93</v>
      </c>
      <c r="AA89" t="s">
        <v>18</v>
      </c>
      <c r="AB89" t="s">
        <v>109</v>
      </c>
      <c r="AC89">
        <v>3</v>
      </c>
      <c r="AD89">
        <v>2</v>
      </c>
      <c r="AE89" t="s">
        <v>180</v>
      </c>
      <c r="AF89" t="s">
        <v>495</v>
      </c>
      <c r="AG89">
        <v>2</v>
      </c>
      <c r="AH89" t="s">
        <v>462</v>
      </c>
      <c r="AP89" t="str">
        <f t="shared" si="3"/>
        <v/>
      </c>
      <c r="AQ89" t="str">
        <f t="shared" si="3"/>
        <v/>
      </c>
      <c r="AR89" t="str">
        <f t="shared" si="3"/>
        <v/>
      </c>
      <c r="AS89" t="str">
        <f t="shared" si="3"/>
        <v/>
      </c>
      <c r="AT89" t="str">
        <f t="shared" si="3"/>
        <v/>
      </c>
      <c r="AU89" t="str">
        <f t="shared" si="3"/>
        <v/>
      </c>
      <c r="AV89" t="str">
        <f t="shared" si="3"/>
        <v/>
      </c>
      <c r="AW89" t="str">
        <f t="shared" si="3"/>
        <v/>
      </c>
      <c r="BB89" s="11"/>
      <c r="BC89" s="11"/>
      <c r="BD89" s="11"/>
    </row>
    <row r="90" spans="1:56" customFormat="1" ht="16">
      <c r="A90" s="7" t="s">
        <v>244</v>
      </c>
      <c r="B90" s="1" t="s">
        <v>24</v>
      </c>
      <c r="C90" s="1" t="s">
        <v>157</v>
      </c>
      <c r="D90" s="5" t="s">
        <v>93</v>
      </c>
      <c r="E90" s="5" t="s">
        <v>18</v>
      </c>
      <c r="F90" s="1">
        <f>INDEX('Hero Types'!A:A,MATCH(E90,'Hero Types'!B:B,0),0)</f>
        <v>5</v>
      </c>
      <c r="G90" s="5" t="s">
        <v>103</v>
      </c>
      <c r="H90" s="5">
        <v>2</v>
      </c>
      <c r="I90" s="5">
        <v>1</v>
      </c>
      <c r="J90" s="5" t="s">
        <v>180</v>
      </c>
      <c r="K90" s="5" t="s">
        <v>490</v>
      </c>
      <c r="L90" s="1">
        <v>2</v>
      </c>
      <c r="M90" s="1">
        <v>3</v>
      </c>
      <c r="N90" s="1" t="s">
        <v>462</v>
      </c>
      <c r="O90" s="1">
        <v>2</v>
      </c>
      <c r="P90" s="27"/>
      <c r="Q90" s="1" t="s">
        <v>490</v>
      </c>
      <c r="R90" t="str">
        <f>IF(REFHero[[#This Row],[Rarity Tier]]=REFHero[[#This Row],[Max Rarity]],"Max","Evo")</f>
        <v>Evo</v>
      </c>
      <c r="S90" s="12"/>
      <c r="W90" t="s">
        <v>219</v>
      </c>
      <c r="X90" t="s">
        <v>25</v>
      </c>
      <c r="Y90" t="s">
        <v>153</v>
      </c>
      <c r="Z90" t="s">
        <v>111</v>
      </c>
      <c r="AA90" t="s">
        <v>18</v>
      </c>
      <c r="AB90" t="s">
        <v>220</v>
      </c>
      <c r="AC90" s="94">
        <v>2</v>
      </c>
      <c r="AD90">
        <v>1</v>
      </c>
      <c r="AE90" t="s">
        <v>180</v>
      </c>
      <c r="AF90" t="s">
        <v>496</v>
      </c>
      <c r="AG90">
        <v>2</v>
      </c>
      <c r="AH90" s="96" t="s">
        <v>467</v>
      </c>
      <c r="AI90" s="94" t="s">
        <v>538</v>
      </c>
      <c r="AL90">
        <v>3</v>
      </c>
      <c r="AM90">
        <v>3</v>
      </c>
      <c r="AN90" t="s">
        <v>183</v>
      </c>
      <c r="AO90" t="s">
        <v>456</v>
      </c>
      <c r="AP90" t="str">
        <f t="shared" si="3"/>
        <v>N/A</v>
      </c>
      <c r="AQ90" t="str">
        <f t="shared" si="3"/>
        <v>N/A</v>
      </c>
      <c r="AR90" t="str">
        <f t="shared" si="3"/>
        <v>N/A</v>
      </c>
      <c r="AS90" t="str">
        <f t="shared" si="3"/>
        <v>N/A</v>
      </c>
      <c r="AT90" t="str">
        <f t="shared" si="3"/>
        <v>N/A</v>
      </c>
      <c r="AU90" t="str">
        <f t="shared" si="3"/>
        <v>N/A</v>
      </c>
      <c r="AV90" t="str">
        <f t="shared" si="3"/>
        <v>N/A</v>
      </c>
      <c r="AW90" t="str">
        <f t="shared" si="3"/>
        <v>N/A</v>
      </c>
      <c r="AX90" t="s">
        <v>456</v>
      </c>
      <c r="AY90" t="s">
        <v>456</v>
      </c>
      <c r="AZ90" t="s">
        <v>456</v>
      </c>
      <c r="BB90" s="11"/>
      <c r="BC90" s="11"/>
      <c r="BD90" s="11"/>
    </row>
    <row r="91" spans="1:56" customFormat="1" ht="16">
      <c r="A91" s="7" t="s">
        <v>245</v>
      </c>
      <c r="B91" s="1" t="s">
        <v>24</v>
      </c>
      <c r="C91" s="1" t="s">
        <v>157</v>
      </c>
      <c r="D91" s="5" t="s">
        <v>93</v>
      </c>
      <c r="E91" s="5" t="s">
        <v>18</v>
      </c>
      <c r="F91" s="1">
        <f>INDEX('Hero Types'!A:A,MATCH(E91,'Hero Types'!B:B,0),0)</f>
        <v>5</v>
      </c>
      <c r="G91" s="5" t="s">
        <v>103</v>
      </c>
      <c r="H91" s="5">
        <v>3</v>
      </c>
      <c r="I91" s="5">
        <v>2</v>
      </c>
      <c r="J91" s="5" t="s">
        <v>180</v>
      </c>
      <c r="K91" s="5" t="s">
        <v>491</v>
      </c>
      <c r="L91" s="1">
        <v>2</v>
      </c>
      <c r="M91" s="1">
        <v>3</v>
      </c>
      <c r="N91" s="1" t="s">
        <v>462</v>
      </c>
      <c r="O91" s="1">
        <v>1</v>
      </c>
      <c r="P91" s="27"/>
      <c r="Q91" s="1" t="s">
        <v>491</v>
      </c>
      <c r="R91" t="str">
        <f>IF(REFHero[[#This Row],[Rarity Tier]]=REFHero[[#This Row],[Max Rarity]],"Max","Evo")</f>
        <v>Max</v>
      </c>
      <c r="S91" s="12"/>
      <c r="W91" t="s">
        <v>221</v>
      </c>
      <c r="X91" t="s">
        <v>25</v>
      </c>
      <c r="Y91" t="s">
        <v>153</v>
      </c>
      <c r="Z91" t="s">
        <v>111</v>
      </c>
      <c r="AA91" t="s">
        <v>18</v>
      </c>
      <c r="AB91" t="s">
        <v>220</v>
      </c>
      <c r="AC91" s="94">
        <v>3</v>
      </c>
      <c r="AD91">
        <v>2</v>
      </c>
      <c r="AE91" t="s">
        <v>180</v>
      </c>
      <c r="AF91" t="s">
        <v>497</v>
      </c>
      <c r="AG91">
        <v>2</v>
      </c>
      <c r="AH91" s="96" t="s">
        <v>467</v>
      </c>
      <c r="AI91" s="94" t="s">
        <v>538</v>
      </c>
      <c r="AL91">
        <v>3</v>
      </c>
      <c r="AM91">
        <v>4</v>
      </c>
      <c r="AN91" t="s">
        <v>183</v>
      </c>
      <c r="AO91" t="s">
        <v>456</v>
      </c>
      <c r="AP91" t="str">
        <f t="shared" si="3"/>
        <v>N/A</v>
      </c>
      <c r="AQ91" t="str">
        <f t="shared" si="3"/>
        <v>N/A</v>
      </c>
      <c r="AR91" t="str">
        <f t="shared" si="3"/>
        <v>N/A</v>
      </c>
      <c r="AS91" t="str">
        <f t="shared" si="3"/>
        <v>N/A</v>
      </c>
      <c r="AT91" t="str">
        <f t="shared" si="3"/>
        <v>N/A</v>
      </c>
      <c r="AU91" t="str">
        <f t="shared" si="3"/>
        <v>N/A</v>
      </c>
      <c r="AV91" t="str">
        <f t="shared" si="3"/>
        <v>N/A</v>
      </c>
      <c r="AW91" t="str">
        <f t="shared" si="3"/>
        <v>N/A</v>
      </c>
      <c r="AX91" t="s">
        <v>456</v>
      </c>
      <c r="AY91" t="s">
        <v>456</v>
      </c>
      <c r="AZ91" t="s">
        <v>456</v>
      </c>
      <c r="BB91" s="11"/>
      <c r="BC91" s="11"/>
      <c r="BD91" s="11"/>
    </row>
    <row r="92" spans="1:56" customFormat="1" ht="16">
      <c r="A92" s="7" t="s">
        <v>1138</v>
      </c>
      <c r="B92" s="1" t="s">
        <v>26</v>
      </c>
      <c r="C92" s="1" t="s">
        <v>153</v>
      </c>
      <c r="D92" s="5" t="s">
        <v>93</v>
      </c>
      <c r="E92" s="5" t="s">
        <v>17</v>
      </c>
      <c r="F92" s="1">
        <f>INDEX('Hero Types'!A:A,MATCH(E92,'Hero Types'!B:B,0),0)</f>
        <v>4</v>
      </c>
      <c r="G92" s="5" t="s">
        <v>227</v>
      </c>
      <c r="H92" s="5">
        <v>2</v>
      </c>
      <c r="I92" s="5">
        <v>1</v>
      </c>
      <c r="J92" s="5" t="s">
        <v>158</v>
      </c>
      <c r="K92" s="5" t="s">
        <v>682</v>
      </c>
      <c r="L92" s="1">
        <v>2</v>
      </c>
      <c r="M92" s="1">
        <v>3</v>
      </c>
      <c r="N92" s="1" t="s">
        <v>467</v>
      </c>
      <c r="O92" s="1">
        <v>1</v>
      </c>
      <c r="P92" s="27"/>
      <c r="Q92" s="1" t="s">
        <v>682</v>
      </c>
      <c r="R92" t="str">
        <f>IF(REFHero[[#This Row],[Rarity Tier]]=REFHero[[#This Row],[Max Rarity]],"Max","Evo")</f>
        <v>Evo</v>
      </c>
      <c r="S92" s="12"/>
      <c r="W92" t="s">
        <v>222</v>
      </c>
      <c r="X92" t="s">
        <v>25</v>
      </c>
      <c r="Y92" t="s">
        <v>157</v>
      </c>
      <c r="Z92" t="s">
        <v>111</v>
      </c>
      <c r="AA92" t="s">
        <v>18</v>
      </c>
      <c r="AB92" t="s">
        <v>120</v>
      </c>
      <c r="AC92">
        <v>2</v>
      </c>
      <c r="AD92">
        <v>1</v>
      </c>
      <c r="AE92" t="s">
        <v>180</v>
      </c>
      <c r="AF92" t="s">
        <v>498</v>
      </c>
      <c r="AG92">
        <v>2</v>
      </c>
      <c r="AH92" t="s">
        <v>462</v>
      </c>
      <c r="AP92" t="str">
        <f t="shared" si="3"/>
        <v/>
      </c>
      <c r="AQ92" t="str">
        <f t="shared" si="3"/>
        <v/>
      </c>
      <c r="AR92" t="str">
        <f t="shared" si="3"/>
        <v/>
      </c>
      <c r="AS92" t="str">
        <f t="shared" si="3"/>
        <v/>
      </c>
      <c r="AT92" t="str">
        <f t="shared" si="3"/>
        <v/>
      </c>
      <c r="AU92" t="str">
        <f t="shared" si="3"/>
        <v/>
      </c>
      <c r="AV92" t="str">
        <f t="shared" si="3"/>
        <v/>
      </c>
      <c r="AW92" t="str">
        <f t="shared" si="3"/>
        <v/>
      </c>
      <c r="BB92" s="11"/>
      <c r="BC92" s="11"/>
      <c r="BD92" s="11"/>
    </row>
    <row r="93" spans="1:56" customFormat="1" ht="16">
      <c r="A93" s="7" t="s">
        <v>1139</v>
      </c>
      <c r="B93" s="1" t="s">
        <v>26</v>
      </c>
      <c r="C93" s="1" t="s">
        <v>153</v>
      </c>
      <c r="D93" s="5" t="s">
        <v>93</v>
      </c>
      <c r="E93" s="5" t="s">
        <v>17</v>
      </c>
      <c r="F93" s="1">
        <f>INDEX('Hero Types'!A:A,MATCH(E93,'Hero Types'!B:B,0),0)</f>
        <v>4</v>
      </c>
      <c r="G93" s="5" t="s">
        <v>227</v>
      </c>
      <c r="H93" s="5">
        <v>3</v>
      </c>
      <c r="I93" s="5">
        <v>2</v>
      </c>
      <c r="J93" s="5" t="s">
        <v>158</v>
      </c>
      <c r="K93" s="5" t="s">
        <v>683</v>
      </c>
      <c r="L93" s="1">
        <v>2</v>
      </c>
      <c r="M93" s="1">
        <v>3</v>
      </c>
      <c r="N93" s="1" t="s">
        <v>467</v>
      </c>
      <c r="O93" s="1">
        <v>1</v>
      </c>
      <c r="P93" s="27"/>
      <c r="Q93" s="1" t="s">
        <v>683</v>
      </c>
      <c r="R93" t="str">
        <f>IF(REFHero[[#This Row],[Rarity Tier]]=REFHero[[#This Row],[Max Rarity]],"Max","Evo")</f>
        <v>Max</v>
      </c>
      <c r="S93" s="12"/>
      <c r="W93" t="s">
        <v>223</v>
      </c>
      <c r="X93" t="s">
        <v>25</v>
      </c>
      <c r="Y93" t="s">
        <v>157</v>
      </c>
      <c r="Z93" t="s">
        <v>111</v>
      </c>
      <c r="AA93" t="s">
        <v>18</v>
      </c>
      <c r="AB93" t="s">
        <v>120</v>
      </c>
      <c r="AC93">
        <v>3</v>
      </c>
      <c r="AD93">
        <v>2</v>
      </c>
      <c r="AE93" t="s">
        <v>180</v>
      </c>
      <c r="AF93" t="s">
        <v>499</v>
      </c>
      <c r="AG93">
        <v>2</v>
      </c>
      <c r="AH93" t="s">
        <v>462</v>
      </c>
      <c r="AP93" t="str">
        <f t="shared" si="3"/>
        <v/>
      </c>
      <c r="AQ93" t="str">
        <f t="shared" si="3"/>
        <v/>
      </c>
      <c r="AR93" t="str">
        <f t="shared" si="3"/>
        <v/>
      </c>
      <c r="AS93" t="str">
        <f t="shared" si="3"/>
        <v/>
      </c>
      <c r="AT93" t="str">
        <f t="shared" si="3"/>
        <v/>
      </c>
      <c r="AU93" t="str">
        <f t="shared" si="3"/>
        <v/>
      </c>
      <c r="AV93" t="str">
        <f t="shared" si="3"/>
        <v/>
      </c>
      <c r="AW93" t="str">
        <f t="shared" si="3"/>
        <v/>
      </c>
      <c r="BB93" s="11"/>
      <c r="BC93" s="11"/>
      <c r="BD93" s="11"/>
    </row>
    <row r="94" spans="1:56" customFormat="1" ht="16">
      <c r="A94" s="7" t="s">
        <v>1114</v>
      </c>
      <c r="B94" s="1" t="s">
        <v>23</v>
      </c>
      <c r="C94" s="1" t="s">
        <v>153</v>
      </c>
      <c r="D94" s="5" t="s">
        <v>820</v>
      </c>
      <c r="E94" s="5" t="s">
        <v>17</v>
      </c>
      <c r="F94" s="1">
        <f>INDEX('Hero Types'!A:A,MATCH(E94,'Hero Types'!B:B,0),0)</f>
        <v>4</v>
      </c>
      <c r="G94" s="5" t="s">
        <v>829</v>
      </c>
      <c r="H94" s="5">
        <v>2</v>
      </c>
      <c r="I94" s="5">
        <v>1</v>
      </c>
      <c r="J94" s="5" t="s">
        <v>158</v>
      </c>
      <c r="K94" s="123" t="s">
        <v>827</v>
      </c>
      <c r="L94" s="1">
        <v>2</v>
      </c>
      <c r="M94" s="1">
        <v>3</v>
      </c>
      <c r="N94" s="1" t="s">
        <v>467</v>
      </c>
      <c r="O94" s="1">
        <v>1</v>
      </c>
      <c r="P94" s="27"/>
      <c r="Q94" s="1" t="s">
        <v>618</v>
      </c>
      <c r="R94" t="str">
        <f>IF(REFHero[[#This Row],[Rarity Tier]]=REFHero[[#This Row],[Max Rarity]],"Max","Evo")</f>
        <v>Evo</v>
      </c>
      <c r="S94" s="12"/>
      <c r="W94" t="s">
        <v>230</v>
      </c>
      <c r="X94" t="s">
        <v>26</v>
      </c>
      <c r="Y94" t="s">
        <v>157</v>
      </c>
      <c r="Z94" t="s">
        <v>93</v>
      </c>
      <c r="AA94" t="s">
        <v>18</v>
      </c>
      <c r="AB94" t="s">
        <v>231</v>
      </c>
      <c r="AC94" s="94">
        <v>2</v>
      </c>
      <c r="AD94">
        <v>1</v>
      </c>
      <c r="AE94" t="s">
        <v>180</v>
      </c>
      <c r="AF94" t="s">
        <v>500</v>
      </c>
      <c r="AG94">
        <v>2</v>
      </c>
      <c r="AH94" s="96" t="s">
        <v>467</v>
      </c>
      <c r="AI94" s="94" t="s">
        <v>538</v>
      </c>
      <c r="AL94">
        <v>3</v>
      </c>
      <c r="AM94">
        <v>3</v>
      </c>
      <c r="AN94" t="s">
        <v>183</v>
      </c>
      <c r="AO94" t="s">
        <v>456</v>
      </c>
      <c r="AP94" t="str">
        <f t="shared" si="3"/>
        <v>N/A</v>
      </c>
      <c r="AQ94" t="str">
        <f t="shared" si="3"/>
        <v>N/A</v>
      </c>
      <c r="AR94" t="str">
        <f t="shared" si="3"/>
        <v>N/A</v>
      </c>
      <c r="AS94" t="str">
        <f t="shared" si="3"/>
        <v>N/A</v>
      </c>
      <c r="AT94" t="str">
        <f t="shared" si="3"/>
        <v>N/A</v>
      </c>
      <c r="AU94" t="str">
        <f t="shared" si="3"/>
        <v>N/A</v>
      </c>
      <c r="AV94" t="str">
        <f t="shared" si="3"/>
        <v>N/A</v>
      </c>
      <c r="AW94" t="str">
        <f t="shared" si="3"/>
        <v>N/A</v>
      </c>
      <c r="AX94" t="s">
        <v>456</v>
      </c>
      <c r="AY94" t="s">
        <v>456</v>
      </c>
      <c r="AZ94" t="s">
        <v>456</v>
      </c>
      <c r="BB94" s="11"/>
      <c r="BC94" s="11"/>
      <c r="BD94" s="11"/>
    </row>
    <row r="95" spans="1:56" customFormat="1" ht="16">
      <c r="A95" s="7" t="s">
        <v>1115</v>
      </c>
      <c r="B95" s="1" t="s">
        <v>23</v>
      </c>
      <c r="C95" s="1" t="s">
        <v>153</v>
      </c>
      <c r="D95" s="5" t="s">
        <v>820</v>
      </c>
      <c r="E95" s="5" t="s">
        <v>17</v>
      </c>
      <c r="F95" s="1">
        <f>INDEX('Hero Types'!A:A,MATCH(E95,'Hero Types'!B:B,0),0)</f>
        <v>4</v>
      </c>
      <c r="G95" s="5" t="s">
        <v>829</v>
      </c>
      <c r="H95" s="5">
        <v>3</v>
      </c>
      <c r="I95" s="5">
        <v>2</v>
      </c>
      <c r="J95" s="5" t="s">
        <v>158</v>
      </c>
      <c r="K95" s="123" t="s">
        <v>828</v>
      </c>
      <c r="L95" s="1">
        <v>2</v>
      </c>
      <c r="M95" s="1">
        <v>3</v>
      </c>
      <c r="N95" s="1" t="s">
        <v>467</v>
      </c>
      <c r="O95" s="1">
        <v>1</v>
      </c>
      <c r="P95" s="27"/>
      <c r="Q95" s="1" t="s">
        <v>619</v>
      </c>
      <c r="R95" t="str">
        <f>IF(REFHero[[#This Row],[Rarity Tier]]=REFHero[[#This Row],[Max Rarity]],"Max","Evo")</f>
        <v>Max</v>
      </c>
      <c r="S95" s="12"/>
      <c r="W95" t="s">
        <v>232</v>
      </c>
      <c r="X95" t="s">
        <v>26</v>
      </c>
      <c r="Y95" t="s">
        <v>157</v>
      </c>
      <c r="Z95" t="s">
        <v>93</v>
      </c>
      <c r="AA95" t="s">
        <v>18</v>
      </c>
      <c r="AB95" t="s">
        <v>231</v>
      </c>
      <c r="AC95" s="94">
        <v>3</v>
      </c>
      <c r="AD95">
        <v>2</v>
      </c>
      <c r="AE95" t="s">
        <v>180</v>
      </c>
      <c r="AF95" t="s">
        <v>501</v>
      </c>
      <c r="AG95">
        <v>2</v>
      </c>
      <c r="AH95" s="96" t="s">
        <v>467</v>
      </c>
      <c r="AI95" s="94" t="s">
        <v>538</v>
      </c>
      <c r="AL95">
        <v>3</v>
      </c>
      <c r="AM95">
        <v>4</v>
      </c>
      <c r="AN95" t="s">
        <v>183</v>
      </c>
      <c r="AO95" t="s">
        <v>456</v>
      </c>
      <c r="AP95" t="str">
        <f t="shared" si="3"/>
        <v>N/A</v>
      </c>
      <c r="AQ95" t="str">
        <f t="shared" si="3"/>
        <v>N/A</v>
      </c>
      <c r="AR95" t="str">
        <f t="shared" si="3"/>
        <v>N/A</v>
      </c>
      <c r="AS95" t="str">
        <f t="shared" si="3"/>
        <v>N/A</v>
      </c>
      <c r="AT95" t="str">
        <f t="shared" si="3"/>
        <v>N/A</v>
      </c>
      <c r="AU95" t="str">
        <f t="shared" si="3"/>
        <v>N/A</v>
      </c>
      <c r="AV95" t="str">
        <f t="shared" si="3"/>
        <v>N/A</v>
      </c>
      <c r="AW95" t="str">
        <f t="shared" si="3"/>
        <v>N/A</v>
      </c>
      <c r="AX95" t="s">
        <v>456</v>
      </c>
      <c r="AY95" t="s">
        <v>456</v>
      </c>
      <c r="AZ95" t="s">
        <v>456</v>
      </c>
      <c r="BB95" s="11"/>
      <c r="BC95" s="11"/>
      <c r="BD95" s="11"/>
    </row>
    <row r="96" spans="1:56" customFormat="1" ht="16">
      <c r="A96" s="7" t="s">
        <v>239</v>
      </c>
      <c r="B96" s="1" t="s">
        <v>22</v>
      </c>
      <c r="C96" s="1" t="s">
        <v>157</v>
      </c>
      <c r="D96" s="5" t="s">
        <v>85</v>
      </c>
      <c r="E96" s="5" t="s">
        <v>17</v>
      </c>
      <c r="F96" s="1">
        <f>INDEX('Hero Types'!A:A,MATCH(E96,'Hero Types'!B:B,0),0)</f>
        <v>4</v>
      </c>
      <c r="G96" s="5" t="s">
        <v>81</v>
      </c>
      <c r="H96" s="5">
        <v>2</v>
      </c>
      <c r="I96" s="5">
        <v>1</v>
      </c>
      <c r="J96" s="5" t="s">
        <v>158</v>
      </c>
      <c r="K96" s="5" t="s">
        <v>552</v>
      </c>
      <c r="L96" s="1">
        <v>2</v>
      </c>
      <c r="M96" s="1">
        <v>3</v>
      </c>
      <c r="N96" s="1" t="s">
        <v>462</v>
      </c>
      <c r="O96" s="1">
        <v>1</v>
      </c>
      <c r="P96" s="27"/>
      <c r="Q96" s="1" t="s">
        <v>552</v>
      </c>
      <c r="R96" t="str">
        <f>IF(REFHero[[#This Row],[Rarity Tier]]=REFHero[[#This Row],[Max Rarity]],"Max","Evo")</f>
        <v>Evo</v>
      </c>
      <c r="S96" s="12"/>
      <c r="W96" t="s">
        <v>233</v>
      </c>
      <c r="X96" t="s">
        <v>26</v>
      </c>
      <c r="Y96" t="s">
        <v>153</v>
      </c>
      <c r="Z96" t="s">
        <v>93</v>
      </c>
      <c r="AA96" t="s">
        <v>18</v>
      </c>
      <c r="AB96" t="s">
        <v>136</v>
      </c>
      <c r="AC96">
        <v>2</v>
      </c>
      <c r="AD96">
        <v>1</v>
      </c>
      <c r="AE96" t="s">
        <v>180</v>
      </c>
      <c r="AF96" t="s">
        <v>502</v>
      </c>
      <c r="AG96">
        <v>2</v>
      </c>
      <c r="AH96" t="s">
        <v>462</v>
      </c>
      <c r="AP96" t="str">
        <f t="shared" si="3"/>
        <v/>
      </c>
      <c r="AQ96" t="str">
        <f t="shared" si="3"/>
        <v/>
      </c>
      <c r="AR96" t="str">
        <f t="shared" si="3"/>
        <v/>
      </c>
      <c r="AS96" t="str">
        <f t="shared" si="3"/>
        <v/>
      </c>
      <c r="AT96" t="str">
        <f t="shared" si="3"/>
        <v/>
      </c>
      <c r="AU96" t="str">
        <f t="shared" si="3"/>
        <v/>
      </c>
      <c r="AV96" t="str">
        <f t="shared" si="3"/>
        <v/>
      </c>
      <c r="AW96" t="str">
        <f t="shared" si="3"/>
        <v/>
      </c>
      <c r="BB96" s="11"/>
      <c r="BC96" s="11"/>
      <c r="BD96" s="11"/>
    </row>
    <row r="97" spans="1:56" customFormat="1" ht="16">
      <c r="A97" s="7" t="s">
        <v>240</v>
      </c>
      <c r="B97" s="1" t="s">
        <v>22</v>
      </c>
      <c r="C97" s="1" t="s">
        <v>157</v>
      </c>
      <c r="D97" s="5" t="s">
        <v>85</v>
      </c>
      <c r="E97" s="5" t="s">
        <v>17</v>
      </c>
      <c r="F97" s="1">
        <f>INDEX('Hero Types'!A:A,MATCH(E97,'Hero Types'!B:B,0),0)</f>
        <v>4</v>
      </c>
      <c r="G97" s="5" t="s">
        <v>81</v>
      </c>
      <c r="H97" s="5">
        <v>3</v>
      </c>
      <c r="I97" s="5">
        <v>2</v>
      </c>
      <c r="J97" s="5" t="s">
        <v>158</v>
      </c>
      <c r="K97" s="5" t="s">
        <v>553</v>
      </c>
      <c r="L97" s="1">
        <v>2</v>
      </c>
      <c r="M97" s="1">
        <v>3</v>
      </c>
      <c r="N97" s="1" t="s">
        <v>462</v>
      </c>
      <c r="O97" s="1">
        <v>1</v>
      </c>
      <c r="P97" s="27"/>
      <c r="Q97" s="1" t="s">
        <v>553</v>
      </c>
      <c r="R97" t="str">
        <f>IF(REFHero[[#This Row],[Rarity Tier]]=REFHero[[#This Row],[Max Rarity]],"Max","Evo")</f>
        <v>Max</v>
      </c>
      <c r="S97" s="12"/>
      <c r="W97" t="s">
        <v>234</v>
      </c>
      <c r="X97" t="s">
        <v>26</v>
      </c>
      <c r="Y97" t="s">
        <v>153</v>
      </c>
      <c r="Z97" t="s">
        <v>93</v>
      </c>
      <c r="AA97" t="s">
        <v>18</v>
      </c>
      <c r="AB97" t="s">
        <v>136</v>
      </c>
      <c r="AC97">
        <v>3</v>
      </c>
      <c r="AD97">
        <v>2</v>
      </c>
      <c r="AE97" t="s">
        <v>180</v>
      </c>
      <c r="AF97" t="s">
        <v>503</v>
      </c>
      <c r="AG97">
        <v>2</v>
      </c>
      <c r="AH97" t="s">
        <v>462</v>
      </c>
      <c r="AP97" t="str">
        <f t="shared" si="3"/>
        <v/>
      </c>
      <c r="AQ97" t="str">
        <f t="shared" si="3"/>
        <v/>
      </c>
      <c r="AR97" t="str">
        <f t="shared" si="3"/>
        <v/>
      </c>
      <c r="AS97" t="str">
        <f t="shared" si="3"/>
        <v/>
      </c>
      <c r="AT97" t="str">
        <f t="shared" si="3"/>
        <v/>
      </c>
      <c r="AU97" t="str">
        <f t="shared" si="3"/>
        <v/>
      </c>
      <c r="AV97" t="str">
        <f t="shared" si="3"/>
        <v/>
      </c>
      <c r="AW97" t="str">
        <f t="shared" si="3"/>
        <v/>
      </c>
      <c r="BB97" s="11"/>
      <c r="BC97" s="11"/>
      <c r="BD97" s="11"/>
    </row>
    <row r="98" spans="1:56" customFormat="1" ht="16">
      <c r="A98" s="7" t="s">
        <v>765</v>
      </c>
      <c r="B98" s="1" t="s">
        <v>25</v>
      </c>
      <c r="C98" s="1" t="s">
        <v>157</v>
      </c>
      <c r="D98" s="5" t="s">
        <v>111</v>
      </c>
      <c r="E98" s="5" t="s">
        <v>17</v>
      </c>
      <c r="F98" s="1">
        <f>INDEX('Hero Types'!A:A,MATCH(E98,'Hero Types'!B:B,0),0)</f>
        <v>4</v>
      </c>
      <c r="G98" s="5" t="s">
        <v>112</v>
      </c>
      <c r="H98" s="5">
        <v>2</v>
      </c>
      <c r="I98" s="5">
        <v>1</v>
      </c>
      <c r="J98" s="5" t="s">
        <v>158</v>
      </c>
      <c r="K98" s="5" t="s">
        <v>648</v>
      </c>
      <c r="L98" s="1">
        <v>2</v>
      </c>
      <c r="M98" s="1">
        <v>3</v>
      </c>
      <c r="N98" s="1" t="s">
        <v>462</v>
      </c>
      <c r="O98" s="1">
        <v>1</v>
      </c>
      <c r="P98" s="27"/>
      <c r="Q98" s="1" t="s">
        <v>648</v>
      </c>
      <c r="R98" t="str">
        <f>IF(REFHero[[#This Row],[Rarity Tier]]=REFHero[[#This Row],[Max Rarity]],"Max","Evo")</f>
        <v>Evo</v>
      </c>
      <c r="S98" s="12"/>
      <c r="BB98" s="11"/>
      <c r="BC98" s="11"/>
      <c r="BD98" s="11"/>
    </row>
    <row r="99" spans="1:56" customFormat="1" ht="16">
      <c r="A99" s="7" t="s">
        <v>766</v>
      </c>
      <c r="B99" s="1" t="s">
        <v>25</v>
      </c>
      <c r="C99" s="1" t="s">
        <v>157</v>
      </c>
      <c r="D99" s="5" t="s">
        <v>111</v>
      </c>
      <c r="E99" s="5" t="s">
        <v>17</v>
      </c>
      <c r="F99" s="1">
        <f>INDEX('Hero Types'!A:A,MATCH(E99,'Hero Types'!B:B,0),0)</f>
        <v>4</v>
      </c>
      <c r="G99" s="5" t="s">
        <v>112</v>
      </c>
      <c r="H99" s="5">
        <v>3</v>
      </c>
      <c r="I99" s="5">
        <v>2</v>
      </c>
      <c r="J99" s="5" t="s">
        <v>158</v>
      </c>
      <c r="K99" s="5" t="s">
        <v>649</v>
      </c>
      <c r="L99" s="1">
        <v>2</v>
      </c>
      <c r="M99" s="1">
        <v>3</v>
      </c>
      <c r="N99" s="1" t="s">
        <v>462</v>
      </c>
      <c r="O99" s="1">
        <v>1</v>
      </c>
      <c r="P99" s="27"/>
      <c r="Q99" s="1" t="s">
        <v>649</v>
      </c>
      <c r="R99" t="str">
        <f>IF(REFHero[[#This Row],[Rarity Tier]]=REFHero[[#This Row],[Max Rarity]],"Max","Evo")</f>
        <v>Max</v>
      </c>
      <c r="S99" s="12"/>
      <c r="BB99" s="11"/>
      <c r="BC99" s="11"/>
      <c r="BD99" s="11"/>
    </row>
    <row r="100" spans="1:56" customFormat="1" ht="16">
      <c r="A100" s="7" t="s">
        <v>409</v>
      </c>
      <c r="B100" s="1" t="s">
        <v>24</v>
      </c>
      <c r="C100" s="1" t="s">
        <v>157</v>
      </c>
      <c r="D100" s="5" t="s">
        <v>85</v>
      </c>
      <c r="E100" s="5" t="s">
        <v>17</v>
      </c>
      <c r="F100" s="1">
        <f>INDEX('Hero Types'!A:A,MATCH(E100,'Hero Types'!B:B,0),0)</f>
        <v>4</v>
      </c>
      <c r="G100" s="5" t="s">
        <v>96</v>
      </c>
      <c r="H100" s="5">
        <v>2</v>
      </c>
      <c r="I100" s="5">
        <v>1</v>
      </c>
      <c r="J100" s="5" t="s">
        <v>158</v>
      </c>
      <c r="K100" s="5" t="s">
        <v>584</v>
      </c>
      <c r="L100" s="1">
        <v>2</v>
      </c>
      <c r="M100" s="1">
        <v>3</v>
      </c>
      <c r="N100" s="1" t="s">
        <v>462</v>
      </c>
      <c r="O100" s="1">
        <v>1</v>
      </c>
      <c r="P100" s="27"/>
      <c r="Q100" s="1" t="s">
        <v>584</v>
      </c>
      <c r="R100" t="str">
        <f>IF(REFHero[[#This Row],[Rarity Tier]]=REFHero[[#This Row],[Max Rarity]],"Max","Evo")</f>
        <v>Evo</v>
      </c>
      <c r="S100" s="12"/>
      <c r="W100" t="s">
        <v>162</v>
      </c>
      <c r="X100" t="s">
        <v>22</v>
      </c>
      <c r="Y100" t="s">
        <v>148</v>
      </c>
      <c r="Z100" t="s">
        <v>98</v>
      </c>
      <c r="AA100" t="s">
        <v>20</v>
      </c>
      <c r="AB100" t="s">
        <v>31</v>
      </c>
      <c r="AC100" s="97">
        <v>3</v>
      </c>
      <c r="AD100">
        <v>1</v>
      </c>
      <c r="AE100" t="s">
        <v>163</v>
      </c>
      <c r="AF100" t="s">
        <v>505</v>
      </c>
      <c r="AG100">
        <v>3</v>
      </c>
      <c r="AH100" s="96" t="s">
        <v>467</v>
      </c>
      <c r="AI100" s="97" t="s">
        <v>538</v>
      </c>
      <c r="AL100">
        <v>4</v>
      </c>
      <c r="AM100">
        <v>4</v>
      </c>
      <c r="AN100" t="s">
        <v>515</v>
      </c>
      <c r="AO100" t="s">
        <v>456</v>
      </c>
      <c r="AP100" t="str">
        <f t="shared" ref="AP100:AW103" si="4">IF($AH100="2.PostLaunch","N/A","")</f>
        <v>N/A</v>
      </c>
      <c r="AQ100" t="str">
        <f t="shared" si="4"/>
        <v>N/A</v>
      </c>
      <c r="AR100" t="str">
        <f t="shared" si="4"/>
        <v>N/A</v>
      </c>
      <c r="AS100" t="str">
        <f t="shared" si="4"/>
        <v>N/A</v>
      </c>
      <c r="AT100" t="str">
        <f t="shared" si="4"/>
        <v>N/A</v>
      </c>
      <c r="AU100" t="str">
        <f t="shared" si="4"/>
        <v>N/A</v>
      </c>
      <c r="AV100" t="str">
        <f t="shared" si="4"/>
        <v>N/A</v>
      </c>
      <c r="AW100" t="str">
        <f t="shared" si="4"/>
        <v>N/A</v>
      </c>
      <c r="AX100" t="s">
        <v>456</v>
      </c>
      <c r="AY100" t="s">
        <v>456</v>
      </c>
      <c r="AZ100" t="s">
        <v>456</v>
      </c>
      <c r="BB100" s="11"/>
      <c r="BC100" s="11"/>
      <c r="BD100" s="11"/>
    </row>
    <row r="101" spans="1:56" customFormat="1" ht="16">
      <c r="A101" s="7" t="s">
        <v>410</v>
      </c>
      <c r="B101" s="1" t="s">
        <v>24</v>
      </c>
      <c r="C101" s="1" t="s">
        <v>157</v>
      </c>
      <c r="D101" s="5" t="s">
        <v>85</v>
      </c>
      <c r="E101" s="5" t="s">
        <v>17</v>
      </c>
      <c r="F101" s="1">
        <f>INDEX('Hero Types'!A:A,MATCH(E101,'Hero Types'!B:B,0),0)</f>
        <v>4</v>
      </c>
      <c r="G101" s="5" t="s">
        <v>96</v>
      </c>
      <c r="H101" s="5">
        <v>3</v>
      </c>
      <c r="I101" s="5">
        <v>2</v>
      </c>
      <c r="J101" s="5" t="s">
        <v>158</v>
      </c>
      <c r="K101" s="5" t="s">
        <v>585</v>
      </c>
      <c r="L101" s="1">
        <v>2</v>
      </c>
      <c r="M101" s="1">
        <v>3</v>
      </c>
      <c r="N101" s="1" t="s">
        <v>462</v>
      </c>
      <c r="O101" s="1">
        <v>1</v>
      </c>
      <c r="P101" s="27"/>
      <c r="Q101" s="1" t="s">
        <v>585</v>
      </c>
      <c r="R101" t="str">
        <f>IF(REFHero[[#This Row],[Rarity Tier]]=REFHero[[#This Row],[Max Rarity]],"Max","Evo")</f>
        <v>Max</v>
      </c>
      <c r="S101" s="12"/>
      <c r="W101" t="s">
        <v>164</v>
      </c>
      <c r="X101" t="s">
        <v>22</v>
      </c>
      <c r="Y101" t="s">
        <v>148</v>
      </c>
      <c r="Z101" t="s">
        <v>98</v>
      </c>
      <c r="AA101" t="s">
        <v>20</v>
      </c>
      <c r="AB101" t="s">
        <v>31</v>
      </c>
      <c r="AC101" s="97">
        <v>4</v>
      </c>
      <c r="AD101">
        <v>2</v>
      </c>
      <c r="AE101" t="s">
        <v>163</v>
      </c>
      <c r="AF101" t="s">
        <v>506</v>
      </c>
      <c r="AG101">
        <v>3</v>
      </c>
      <c r="AH101" s="96" t="s">
        <v>467</v>
      </c>
      <c r="AI101" s="97" t="s">
        <v>538</v>
      </c>
      <c r="AL101">
        <v>4</v>
      </c>
      <c r="AM101">
        <v>5</v>
      </c>
      <c r="AN101" t="s">
        <v>515</v>
      </c>
      <c r="AO101" t="s">
        <v>456</v>
      </c>
      <c r="AP101" t="str">
        <f t="shared" si="4"/>
        <v>N/A</v>
      </c>
      <c r="AQ101" t="str">
        <f t="shared" si="4"/>
        <v>N/A</v>
      </c>
      <c r="AR101" t="str">
        <f t="shared" si="4"/>
        <v>N/A</v>
      </c>
      <c r="AS101" t="str">
        <f t="shared" si="4"/>
        <v>N/A</v>
      </c>
      <c r="AT101" t="str">
        <f t="shared" si="4"/>
        <v>N/A</v>
      </c>
      <c r="AU101" t="str">
        <f t="shared" si="4"/>
        <v>N/A</v>
      </c>
      <c r="AV101" t="str">
        <f t="shared" si="4"/>
        <v>N/A</v>
      </c>
      <c r="AW101" t="str">
        <f t="shared" si="4"/>
        <v>N/A</v>
      </c>
      <c r="AX101" t="s">
        <v>456</v>
      </c>
      <c r="AY101" t="s">
        <v>456</v>
      </c>
      <c r="AZ101" t="s">
        <v>456</v>
      </c>
      <c r="BB101" s="11"/>
      <c r="BC101" s="11"/>
      <c r="BD101" s="11"/>
    </row>
    <row r="102" spans="1:56" customFormat="1" ht="16">
      <c r="A102" s="7" t="s">
        <v>782</v>
      </c>
      <c r="B102" s="1" t="s">
        <v>26</v>
      </c>
      <c r="C102" s="1" t="s">
        <v>148</v>
      </c>
      <c r="D102" s="5" t="s">
        <v>20</v>
      </c>
      <c r="E102" s="5" t="s">
        <v>819</v>
      </c>
      <c r="F102" s="1">
        <f>INDEX('Hero Types'!A:A,MATCH(E102,'Hero Types'!B:B,0),0)</f>
        <v>7</v>
      </c>
      <c r="G102" s="5" t="s">
        <v>125</v>
      </c>
      <c r="H102" s="5">
        <v>3</v>
      </c>
      <c r="I102" s="5">
        <v>1</v>
      </c>
      <c r="J102" s="5" t="s">
        <v>163</v>
      </c>
      <c r="K102" s="5" t="s">
        <v>684</v>
      </c>
      <c r="L102" s="1">
        <v>3</v>
      </c>
      <c r="M102" s="1">
        <v>4</v>
      </c>
      <c r="N102" s="1" t="s">
        <v>462</v>
      </c>
      <c r="O102" s="1">
        <v>1</v>
      </c>
      <c r="P102" s="27"/>
      <c r="Q102" s="1" t="s">
        <v>715</v>
      </c>
      <c r="R102" t="str">
        <f>IF(REFHero[[#This Row],[Rarity Tier]]=REFHero[[#This Row],[Max Rarity]],"Max","Evo")</f>
        <v>Evo</v>
      </c>
      <c r="S102" s="12"/>
      <c r="W102" t="s">
        <v>188</v>
      </c>
      <c r="X102" t="s">
        <v>24</v>
      </c>
      <c r="Y102" t="s">
        <v>148</v>
      </c>
      <c r="Z102" t="s">
        <v>98</v>
      </c>
      <c r="AA102" t="s">
        <v>20</v>
      </c>
      <c r="AB102" t="s">
        <v>31</v>
      </c>
      <c r="AC102" s="97">
        <v>3</v>
      </c>
      <c r="AD102">
        <v>1</v>
      </c>
      <c r="AE102" t="s">
        <v>163</v>
      </c>
      <c r="AF102" t="s">
        <v>507</v>
      </c>
      <c r="AG102">
        <v>3</v>
      </c>
      <c r="AH102" s="96" t="s">
        <v>467</v>
      </c>
      <c r="AI102" s="97" t="s">
        <v>538</v>
      </c>
      <c r="AL102">
        <v>4</v>
      </c>
      <c r="AM102">
        <v>4</v>
      </c>
      <c r="AN102" t="s">
        <v>515</v>
      </c>
      <c r="AO102" t="s">
        <v>456</v>
      </c>
      <c r="AP102" t="str">
        <f t="shared" si="4"/>
        <v>N/A</v>
      </c>
      <c r="AQ102" t="str">
        <f t="shared" si="4"/>
        <v>N/A</v>
      </c>
      <c r="AR102" t="str">
        <f t="shared" si="4"/>
        <v>N/A</v>
      </c>
      <c r="AS102" t="str">
        <f t="shared" si="4"/>
        <v>N/A</v>
      </c>
      <c r="AT102" t="str">
        <f t="shared" si="4"/>
        <v>N/A</v>
      </c>
      <c r="AU102" t="str">
        <f t="shared" si="4"/>
        <v>N/A</v>
      </c>
      <c r="AV102" t="str">
        <f t="shared" si="4"/>
        <v>N/A</v>
      </c>
      <c r="AW102" t="str">
        <f t="shared" si="4"/>
        <v>N/A</v>
      </c>
      <c r="AX102" t="s">
        <v>456</v>
      </c>
      <c r="AY102" t="s">
        <v>456</v>
      </c>
      <c r="AZ102" t="s">
        <v>456</v>
      </c>
      <c r="BB102" s="11"/>
      <c r="BC102" s="11"/>
      <c r="BD102" s="11"/>
    </row>
    <row r="103" spans="1:56" customFormat="1" ht="16">
      <c r="A103" s="7" t="s">
        <v>783</v>
      </c>
      <c r="B103" s="1" t="s">
        <v>26</v>
      </c>
      <c r="C103" s="1" t="s">
        <v>148</v>
      </c>
      <c r="D103" s="5" t="s">
        <v>20</v>
      </c>
      <c r="E103" s="5" t="s">
        <v>819</v>
      </c>
      <c r="F103" s="1">
        <f>INDEX('Hero Types'!A:A,MATCH(E103,'Hero Types'!B:B,0),0)</f>
        <v>7</v>
      </c>
      <c r="G103" s="5" t="s">
        <v>125</v>
      </c>
      <c r="H103" s="5">
        <v>4</v>
      </c>
      <c r="I103" s="5">
        <v>2</v>
      </c>
      <c r="J103" s="5" t="s">
        <v>163</v>
      </c>
      <c r="K103" s="5" t="s">
        <v>685</v>
      </c>
      <c r="L103" s="1">
        <v>3</v>
      </c>
      <c r="M103" s="1">
        <v>4</v>
      </c>
      <c r="N103" s="1" t="s">
        <v>462</v>
      </c>
      <c r="O103" s="1">
        <v>2</v>
      </c>
      <c r="P103" s="27"/>
      <c r="Q103" s="1" t="s">
        <v>716</v>
      </c>
      <c r="R103" t="str">
        <f>IF(REFHero[[#This Row],[Rarity Tier]]=REFHero[[#This Row],[Max Rarity]],"Max","Evo")</f>
        <v>Max</v>
      </c>
      <c r="S103" s="12"/>
      <c r="W103" t="s">
        <v>189</v>
      </c>
      <c r="X103" t="s">
        <v>24</v>
      </c>
      <c r="Y103" t="s">
        <v>148</v>
      </c>
      <c r="Z103" t="s">
        <v>98</v>
      </c>
      <c r="AA103" t="s">
        <v>20</v>
      </c>
      <c r="AB103" t="s">
        <v>31</v>
      </c>
      <c r="AC103" s="97">
        <v>4</v>
      </c>
      <c r="AD103">
        <v>2</v>
      </c>
      <c r="AE103" t="s">
        <v>163</v>
      </c>
      <c r="AF103" t="s">
        <v>508</v>
      </c>
      <c r="AG103">
        <v>3</v>
      </c>
      <c r="AH103" s="96" t="s">
        <v>467</v>
      </c>
      <c r="AI103" s="97" t="s">
        <v>538</v>
      </c>
      <c r="AL103">
        <v>4</v>
      </c>
      <c r="AM103">
        <v>5</v>
      </c>
      <c r="AN103" t="s">
        <v>515</v>
      </c>
      <c r="AO103" t="s">
        <v>456</v>
      </c>
      <c r="AP103" t="str">
        <f t="shared" si="4"/>
        <v>N/A</v>
      </c>
      <c r="AQ103" t="str">
        <f t="shared" si="4"/>
        <v>N/A</v>
      </c>
      <c r="AR103" t="str">
        <f t="shared" si="4"/>
        <v>N/A</v>
      </c>
      <c r="AS103" t="str">
        <f t="shared" si="4"/>
        <v>N/A</v>
      </c>
      <c r="AT103" t="str">
        <f t="shared" si="4"/>
        <v>N/A</v>
      </c>
      <c r="AU103" t="str">
        <f t="shared" si="4"/>
        <v>N/A</v>
      </c>
      <c r="AV103" t="str">
        <f t="shared" si="4"/>
        <v>N/A</v>
      </c>
      <c r="AW103" t="str">
        <f t="shared" si="4"/>
        <v>N/A</v>
      </c>
      <c r="AX103" t="s">
        <v>456</v>
      </c>
      <c r="AY103" t="s">
        <v>456</v>
      </c>
      <c r="AZ103" t="s">
        <v>456</v>
      </c>
      <c r="BB103" s="11"/>
      <c r="BC103" s="11"/>
      <c r="BD103" s="11"/>
    </row>
    <row r="104" spans="1:56" customFormat="1" ht="16">
      <c r="A104" s="7" t="s">
        <v>753</v>
      </c>
      <c r="B104" s="1" t="s">
        <v>23</v>
      </c>
      <c r="C104" s="1" t="s">
        <v>148</v>
      </c>
      <c r="D104" s="5" t="s">
        <v>20</v>
      </c>
      <c r="E104" s="5" t="s">
        <v>819</v>
      </c>
      <c r="F104" s="1">
        <f>INDEX('Hero Types'!A:A,MATCH(E104,'Hero Types'!B:B,0),0)</f>
        <v>7</v>
      </c>
      <c r="G104" s="5" t="s">
        <v>106</v>
      </c>
      <c r="H104" s="5">
        <v>3</v>
      </c>
      <c r="I104" s="5">
        <v>1</v>
      </c>
      <c r="J104" s="5" t="s">
        <v>163</v>
      </c>
      <c r="K104" s="5" t="s">
        <v>706</v>
      </c>
      <c r="L104" s="1">
        <v>3</v>
      </c>
      <c r="M104" s="1">
        <v>4</v>
      </c>
      <c r="N104" s="1" t="s">
        <v>462</v>
      </c>
      <c r="O104" s="1">
        <v>1</v>
      </c>
      <c r="P104" s="27"/>
      <c r="Q104" s="1" t="s">
        <v>473</v>
      </c>
      <c r="R104" t="str">
        <f>IF(REFHero[[#This Row],[Rarity Tier]]=REFHero[[#This Row],[Max Rarity]],"Max","Evo")</f>
        <v>Evo</v>
      </c>
      <c r="S104" s="12"/>
      <c r="W104" t="s">
        <v>202</v>
      </c>
      <c r="X104" t="s">
        <v>23</v>
      </c>
      <c r="Y104" t="s">
        <v>148</v>
      </c>
      <c r="Z104" t="s">
        <v>98</v>
      </c>
      <c r="AA104" t="s">
        <v>20</v>
      </c>
      <c r="AB104" t="s">
        <v>31</v>
      </c>
      <c r="AC104" s="94">
        <v>3</v>
      </c>
      <c r="AD104">
        <v>1</v>
      </c>
      <c r="AE104" t="s">
        <v>163</v>
      </c>
      <c r="AF104" t="s">
        <v>509</v>
      </c>
      <c r="AG104">
        <v>3</v>
      </c>
      <c r="AH104" t="s">
        <v>462</v>
      </c>
      <c r="AI104" s="94" t="s">
        <v>538</v>
      </c>
      <c r="AL104">
        <v>4</v>
      </c>
      <c r="AM104">
        <v>4</v>
      </c>
      <c r="AN104" t="s">
        <v>515</v>
      </c>
      <c r="AO104" t="s">
        <v>456</v>
      </c>
      <c r="AP104" t="s">
        <v>456</v>
      </c>
      <c r="AQ104" t="s">
        <v>456</v>
      </c>
      <c r="AR104" t="s">
        <v>456</v>
      </c>
      <c r="AS104" t="s">
        <v>456</v>
      </c>
      <c r="AT104" t="s">
        <v>456</v>
      </c>
      <c r="AU104" t="s">
        <v>456</v>
      </c>
      <c r="AV104" t="s">
        <v>456</v>
      </c>
      <c r="AW104" t="s">
        <v>456</v>
      </c>
      <c r="AX104" t="s">
        <v>456</v>
      </c>
      <c r="AY104" t="s">
        <v>456</v>
      </c>
      <c r="AZ104" t="s">
        <v>456</v>
      </c>
      <c r="BB104" s="11"/>
      <c r="BC104" s="11"/>
      <c r="BD104" s="11"/>
    </row>
    <row r="105" spans="1:56" customFormat="1" ht="16">
      <c r="A105" s="7" t="s">
        <v>807</v>
      </c>
      <c r="B105" s="1" t="s">
        <v>23</v>
      </c>
      <c r="C105" s="1" t="s">
        <v>148</v>
      </c>
      <c r="D105" s="5" t="s">
        <v>20</v>
      </c>
      <c r="E105" s="5" t="s">
        <v>819</v>
      </c>
      <c r="F105" s="1">
        <f>INDEX('Hero Types'!A:A,MATCH(E105,'Hero Types'!B:B,0),0)</f>
        <v>7</v>
      </c>
      <c r="G105" s="5" t="s">
        <v>106</v>
      </c>
      <c r="H105" s="5">
        <v>4</v>
      </c>
      <c r="I105" s="5">
        <v>2</v>
      </c>
      <c r="J105" s="5" t="s">
        <v>163</v>
      </c>
      <c r="K105" s="5" t="s">
        <v>707</v>
      </c>
      <c r="L105" s="1">
        <v>3</v>
      </c>
      <c r="M105" s="1">
        <v>4</v>
      </c>
      <c r="N105" s="1" t="s">
        <v>462</v>
      </c>
      <c r="O105" s="1">
        <v>2</v>
      </c>
      <c r="P105" s="27"/>
      <c r="Q105" s="1" t="s">
        <v>474</v>
      </c>
      <c r="R105" t="str">
        <f>IF(REFHero[[#This Row],[Rarity Tier]]=REFHero[[#This Row],[Max Rarity]],"Max","Evo")</f>
        <v>Max</v>
      </c>
      <c r="S105" s="12"/>
      <c r="W105" t="s">
        <v>203</v>
      </c>
      <c r="X105" t="s">
        <v>23</v>
      </c>
      <c r="Y105" t="s">
        <v>148</v>
      </c>
      <c r="Z105" t="s">
        <v>98</v>
      </c>
      <c r="AA105" t="s">
        <v>20</v>
      </c>
      <c r="AB105" t="s">
        <v>31</v>
      </c>
      <c r="AC105" s="94">
        <v>4</v>
      </c>
      <c r="AD105">
        <v>2</v>
      </c>
      <c r="AE105" t="s">
        <v>163</v>
      </c>
      <c r="AF105" t="s">
        <v>510</v>
      </c>
      <c r="AG105">
        <v>3</v>
      </c>
      <c r="AH105" t="s">
        <v>462</v>
      </c>
      <c r="AI105" s="94" t="s">
        <v>538</v>
      </c>
      <c r="AL105">
        <v>4</v>
      </c>
      <c r="AM105">
        <v>5</v>
      </c>
      <c r="AN105" t="s">
        <v>515</v>
      </c>
      <c r="AO105" t="s">
        <v>456</v>
      </c>
      <c r="AP105" t="s">
        <v>456</v>
      </c>
      <c r="AQ105" t="s">
        <v>456</v>
      </c>
      <c r="AR105" t="s">
        <v>456</v>
      </c>
      <c r="AS105" t="s">
        <v>456</v>
      </c>
      <c r="AT105" t="s">
        <v>456</v>
      </c>
      <c r="AU105" t="s">
        <v>456</v>
      </c>
      <c r="AV105" t="s">
        <v>456</v>
      </c>
      <c r="AW105" t="s">
        <v>456</v>
      </c>
      <c r="AX105" t="s">
        <v>456</v>
      </c>
      <c r="AY105" t="s">
        <v>456</v>
      </c>
      <c r="AZ105" t="s">
        <v>456</v>
      </c>
      <c r="BB105" s="11"/>
      <c r="BC105" s="11"/>
      <c r="BD105" s="11"/>
    </row>
    <row r="106" spans="1:56" customFormat="1" ht="16">
      <c r="A106" s="7" t="s">
        <v>88</v>
      </c>
      <c r="B106" s="1" t="s">
        <v>22</v>
      </c>
      <c r="C106" s="1" t="s">
        <v>148</v>
      </c>
      <c r="D106" s="5" t="s">
        <v>20</v>
      </c>
      <c r="E106" s="5" t="s">
        <v>819</v>
      </c>
      <c r="F106" s="1">
        <f>INDEX('Hero Types'!A:A,MATCH(E106,'Hero Types'!B:B,0),0)</f>
        <v>7</v>
      </c>
      <c r="G106" s="5" t="s">
        <v>89</v>
      </c>
      <c r="H106" s="5">
        <v>3</v>
      </c>
      <c r="I106" s="5">
        <v>1</v>
      </c>
      <c r="J106" s="5" t="s">
        <v>163</v>
      </c>
      <c r="K106" s="5" t="s">
        <v>704</v>
      </c>
      <c r="L106" s="1">
        <v>3</v>
      </c>
      <c r="M106" s="1">
        <v>4</v>
      </c>
      <c r="N106" s="1" t="s">
        <v>462</v>
      </c>
      <c r="O106" s="1">
        <v>1</v>
      </c>
      <c r="P106" s="27"/>
      <c r="Q106" s="1" t="s">
        <v>464</v>
      </c>
      <c r="R106" t="str">
        <f>IF(REFHero[[#This Row],[Rarity Tier]]=REFHero[[#This Row],[Max Rarity]],"Max","Evo")</f>
        <v>Evo</v>
      </c>
      <c r="S106" s="12"/>
      <c r="W106" t="s">
        <v>215</v>
      </c>
      <c r="X106" t="s">
        <v>25</v>
      </c>
      <c r="Y106" t="s">
        <v>148</v>
      </c>
      <c r="Z106" t="s">
        <v>98</v>
      </c>
      <c r="AA106" t="s">
        <v>20</v>
      </c>
      <c r="AB106" t="s">
        <v>31</v>
      </c>
      <c r="AC106" s="97">
        <v>3</v>
      </c>
      <c r="AD106">
        <v>1</v>
      </c>
      <c r="AE106" t="s">
        <v>163</v>
      </c>
      <c r="AF106" t="s">
        <v>511</v>
      </c>
      <c r="AG106">
        <v>3</v>
      </c>
      <c r="AH106" s="96" t="s">
        <v>467</v>
      </c>
      <c r="AI106" s="97" t="s">
        <v>538</v>
      </c>
      <c r="AL106">
        <v>4</v>
      </c>
      <c r="AM106">
        <v>4</v>
      </c>
      <c r="AN106" t="s">
        <v>515</v>
      </c>
      <c r="AO106" t="s">
        <v>456</v>
      </c>
      <c r="AP106" t="str">
        <f t="shared" ref="AP106:AW107" si="5">IF($AH106="2.PostLaunch","N/A","")</f>
        <v>N/A</v>
      </c>
      <c r="AQ106" t="str">
        <f t="shared" si="5"/>
        <v>N/A</v>
      </c>
      <c r="AR106" t="str">
        <f t="shared" si="5"/>
        <v>N/A</v>
      </c>
      <c r="AS106" t="str">
        <f t="shared" si="5"/>
        <v>N/A</v>
      </c>
      <c r="AT106" t="str">
        <f t="shared" si="5"/>
        <v>N/A</v>
      </c>
      <c r="AU106" t="str">
        <f t="shared" si="5"/>
        <v>N/A</v>
      </c>
      <c r="AV106" t="str">
        <f t="shared" si="5"/>
        <v>N/A</v>
      </c>
      <c r="AW106" t="str">
        <f t="shared" si="5"/>
        <v>N/A</v>
      </c>
      <c r="AX106" t="s">
        <v>456</v>
      </c>
      <c r="AY106" t="s">
        <v>456</v>
      </c>
      <c r="AZ106" t="s">
        <v>456</v>
      </c>
      <c r="BB106" s="11"/>
      <c r="BC106" s="11"/>
      <c r="BD106" s="11"/>
    </row>
    <row r="107" spans="1:56" customFormat="1" ht="16">
      <c r="A107" s="7" t="s">
        <v>89</v>
      </c>
      <c r="B107" s="1" t="s">
        <v>22</v>
      </c>
      <c r="C107" s="1" t="s">
        <v>148</v>
      </c>
      <c r="D107" s="5" t="s">
        <v>20</v>
      </c>
      <c r="E107" s="5" t="s">
        <v>819</v>
      </c>
      <c r="F107" s="1">
        <f>INDEX('Hero Types'!A:A,MATCH(E107,'Hero Types'!B:B,0),0)</f>
        <v>7</v>
      </c>
      <c r="G107" s="5" t="s">
        <v>89</v>
      </c>
      <c r="H107" s="5">
        <v>4</v>
      </c>
      <c r="I107" s="5">
        <v>2</v>
      </c>
      <c r="J107" s="5" t="s">
        <v>163</v>
      </c>
      <c r="K107" s="5" t="s">
        <v>705</v>
      </c>
      <c r="L107" s="1">
        <v>3</v>
      </c>
      <c r="M107" s="1">
        <v>4</v>
      </c>
      <c r="N107" s="1" t="s">
        <v>462</v>
      </c>
      <c r="O107" s="1">
        <v>1</v>
      </c>
      <c r="P107" s="27"/>
      <c r="Q107" s="1" t="s">
        <v>465</v>
      </c>
      <c r="R107" t="str">
        <f>IF(REFHero[[#This Row],[Rarity Tier]]=REFHero[[#This Row],[Max Rarity]],"Max","Evo")</f>
        <v>Max</v>
      </c>
      <c r="S107" s="12"/>
      <c r="W107" t="s">
        <v>216</v>
      </c>
      <c r="X107" t="s">
        <v>25</v>
      </c>
      <c r="Y107" t="s">
        <v>148</v>
      </c>
      <c r="Z107" t="s">
        <v>98</v>
      </c>
      <c r="AA107" t="s">
        <v>20</v>
      </c>
      <c r="AB107" t="s">
        <v>31</v>
      </c>
      <c r="AC107" s="97">
        <v>4</v>
      </c>
      <c r="AD107">
        <v>2</v>
      </c>
      <c r="AE107" t="s">
        <v>163</v>
      </c>
      <c r="AF107" t="s">
        <v>512</v>
      </c>
      <c r="AG107">
        <v>3</v>
      </c>
      <c r="AH107" s="96" t="s">
        <v>467</v>
      </c>
      <c r="AI107" s="97" t="s">
        <v>538</v>
      </c>
      <c r="AL107">
        <v>4</v>
      </c>
      <c r="AM107">
        <v>5</v>
      </c>
      <c r="AN107" t="s">
        <v>515</v>
      </c>
      <c r="AO107" t="s">
        <v>456</v>
      </c>
      <c r="AP107" t="str">
        <f t="shared" si="5"/>
        <v>N/A</v>
      </c>
      <c r="AQ107" t="str">
        <f t="shared" si="5"/>
        <v>N/A</v>
      </c>
      <c r="AR107" t="str">
        <f t="shared" si="5"/>
        <v>N/A</v>
      </c>
      <c r="AS107" t="str">
        <f t="shared" si="5"/>
        <v>N/A</v>
      </c>
      <c r="AT107" t="str">
        <f t="shared" si="5"/>
        <v>N/A</v>
      </c>
      <c r="AU107" t="str">
        <f t="shared" si="5"/>
        <v>N/A</v>
      </c>
      <c r="AV107" t="str">
        <f t="shared" si="5"/>
        <v>N/A</v>
      </c>
      <c r="AW107" t="str">
        <f t="shared" si="5"/>
        <v>N/A</v>
      </c>
      <c r="AX107" t="s">
        <v>456</v>
      </c>
      <c r="AY107" t="s">
        <v>456</v>
      </c>
      <c r="AZ107" t="s">
        <v>456</v>
      </c>
      <c r="BB107" s="11"/>
      <c r="BC107" s="11"/>
      <c r="BD107" s="11"/>
    </row>
    <row r="108" spans="1:56" customFormat="1" ht="16">
      <c r="A108" s="7" t="s">
        <v>113</v>
      </c>
      <c r="B108" s="1" t="s">
        <v>25</v>
      </c>
      <c r="C108" s="1" t="s">
        <v>148</v>
      </c>
      <c r="D108" s="5" t="s">
        <v>20</v>
      </c>
      <c r="E108" s="5" t="s">
        <v>819</v>
      </c>
      <c r="F108" s="1">
        <f>INDEX('Hero Types'!A:A,MATCH(E108,'Hero Types'!B:B,0),0)</f>
        <v>7</v>
      </c>
      <c r="G108" s="5" t="s">
        <v>114</v>
      </c>
      <c r="H108" s="5">
        <v>3</v>
      </c>
      <c r="I108" s="5">
        <v>1</v>
      </c>
      <c r="J108" s="5" t="s">
        <v>163</v>
      </c>
      <c r="K108" s="5" t="s">
        <v>708</v>
      </c>
      <c r="L108" s="1">
        <v>3</v>
      </c>
      <c r="M108" s="1">
        <v>4</v>
      </c>
      <c r="N108" s="1" t="s">
        <v>462</v>
      </c>
      <c r="O108" s="1">
        <v>2</v>
      </c>
      <c r="P108" s="27"/>
      <c r="Q108" s="1" t="s">
        <v>477</v>
      </c>
      <c r="R108" t="str">
        <f>IF(REFHero[[#This Row],[Rarity Tier]]=REFHero[[#This Row],[Max Rarity]],"Max","Evo")</f>
        <v>Evo</v>
      </c>
      <c r="S108" s="12"/>
      <c r="W108" t="s">
        <v>129</v>
      </c>
      <c r="X108" t="s">
        <v>26</v>
      </c>
      <c r="Y108" t="s">
        <v>148</v>
      </c>
      <c r="Z108" t="s">
        <v>98</v>
      </c>
      <c r="AA108" t="s">
        <v>20</v>
      </c>
      <c r="AB108" t="s">
        <v>127</v>
      </c>
      <c r="AC108" s="94">
        <v>3</v>
      </c>
      <c r="AD108">
        <v>1</v>
      </c>
      <c r="AE108" t="s">
        <v>163</v>
      </c>
      <c r="AF108" t="s">
        <v>513</v>
      </c>
      <c r="AG108">
        <v>3</v>
      </c>
      <c r="AH108" t="s">
        <v>462</v>
      </c>
      <c r="AI108" s="94" t="s">
        <v>539</v>
      </c>
      <c r="AL108">
        <v>3</v>
      </c>
      <c r="AM108">
        <v>3</v>
      </c>
      <c r="AN108" t="s">
        <v>526</v>
      </c>
      <c r="AO108" t="s">
        <v>456</v>
      </c>
      <c r="AP108" t="s">
        <v>456</v>
      </c>
      <c r="AQ108" t="s">
        <v>456</v>
      </c>
      <c r="AR108" t="s">
        <v>456</v>
      </c>
      <c r="AS108" t="s">
        <v>456</v>
      </c>
      <c r="AT108" t="s">
        <v>456</v>
      </c>
      <c r="AU108" t="s">
        <v>456</v>
      </c>
      <c r="AV108" t="s">
        <v>456</v>
      </c>
      <c r="AW108" t="s">
        <v>456</v>
      </c>
      <c r="AX108" t="s">
        <v>456</v>
      </c>
      <c r="AY108" t="s">
        <v>456</v>
      </c>
      <c r="AZ108" t="s">
        <v>456</v>
      </c>
      <c r="BB108" s="11"/>
      <c r="BC108" s="11"/>
      <c r="BD108" s="11"/>
    </row>
    <row r="109" spans="1:56" customFormat="1" ht="16">
      <c r="A109" s="7" t="s">
        <v>114</v>
      </c>
      <c r="B109" s="1" t="s">
        <v>25</v>
      </c>
      <c r="C109" s="1" t="s">
        <v>148</v>
      </c>
      <c r="D109" s="5" t="s">
        <v>20</v>
      </c>
      <c r="E109" s="5" t="s">
        <v>819</v>
      </c>
      <c r="F109" s="1">
        <f>INDEX('Hero Types'!A:A,MATCH(E109,'Hero Types'!B:B,0),0)</f>
        <v>7</v>
      </c>
      <c r="G109" s="5" t="s">
        <v>114</v>
      </c>
      <c r="H109" s="5">
        <v>4</v>
      </c>
      <c r="I109" s="5">
        <v>2</v>
      </c>
      <c r="J109" s="5" t="s">
        <v>163</v>
      </c>
      <c r="K109" s="5" t="s">
        <v>709</v>
      </c>
      <c r="L109" s="1">
        <v>3</v>
      </c>
      <c r="M109" s="1">
        <v>4</v>
      </c>
      <c r="N109" s="1" t="s">
        <v>462</v>
      </c>
      <c r="O109" s="1">
        <v>2</v>
      </c>
      <c r="P109" s="27"/>
      <c r="Q109" s="1" t="s">
        <v>478</v>
      </c>
      <c r="R109" t="str">
        <f>IF(REFHero[[#This Row],[Rarity Tier]]=REFHero[[#This Row],[Max Rarity]],"Max","Evo")</f>
        <v>Max</v>
      </c>
      <c r="S109" s="12"/>
      <c r="W109" t="s">
        <v>128</v>
      </c>
      <c r="X109" t="s">
        <v>26</v>
      </c>
      <c r="Y109" t="s">
        <v>148</v>
      </c>
      <c r="Z109" t="s">
        <v>98</v>
      </c>
      <c r="AA109" t="s">
        <v>20</v>
      </c>
      <c r="AB109" t="s">
        <v>127</v>
      </c>
      <c r="AC109" s="94">
        <v>4</v>
      </c>
      <c r="AD109">
        <v>2</v>
      </c>
      <c r="AE109" t="s">
        <v>163</v>
      </c>
      <c r="AF109" t="s">
        <v>514</v>
      </c>
      <c r="AG109">
        <v>3</v>
      </c>
      <c r="AH109" t="s">
        <v>462</v>
      </c>
      <c r="AI109" s="94" t="s">
        <v>539</v>
      </c>
      <c r="AL109">
        <v>3</v>
      </c>
      <c r="AM109">
        <v>4</v>
      </c>
      <c r="AN109" t="s">
        <v>526</v>
      </c>
      <c r="AO109" t="s">
        <v>456</v>
      </c>
      <c r="AP109" t="s">
        <v>456</v>
      </c>
      <c r="AQ109" t="s">
        <v>456</v>
      </c>
      <c r="AR109" t="s">
        <v>456</v>
      </c>
      <c r="AS109" t="s">
        <v>456</v>
      </c>
      <c r="AT109" t="s">
        <v>456</v>
      </c>
      <c r="AU109" t="s">
        <v>456</v>
      </c>
      <c r="AV109" t="s">
        <v>456</v>
      </c>
      <c r="AW109" t="s">
        <v>456</v>
      </c>
      <c r="AX109" t="s">
        <v>456</v>
      </c>
      <c r="AY109" t="s">
        <v>456</v>
      </c>
      <c r="AZ109" t="s">
        <v>456</v>
      </c>
      <c r="BB109" s="11"/>
      <c r="BC109" s="11"/>
      <c r="BD109" s="11"/>
    </row>
    <row r="110" spans="1:56" customFormat="1" ht="16">
      <c r="A110" s="7" t="s">
        <v>411</v>
      </c>
      <c r="B110" s="1" t="s">
        <v>24</v>
      </c>
      <c r="C110" s="1" t="s">
        <v>153</v>
      </c>
      <c r="D110" s="5" t="s">
        <v>20</v>
      </c>
      <c r="E110" s="5" t="s">
        <v>819</v>
      </c>
      <c r="F110" s="1">
        <f>INDEX('Hero Types'!A:A,MATCH(E110,'Hero Types'!B:B,0),0)</f>
        <v>7</v>
      </c>
      <c r="G110" s="5" t="s">
        <v>99</v>
      </c>
      <c r="H110" s="5">
        <v>3</v>
      </c>
      <c r="I110" s="5">
        <v>1</v>
      </c>
      <c r="J110" s="5" t="s">
        <v>163</v>
      </c>
      <c r="K110" s="5" t="s">
        <v>586</v>
      </c>
      <c r="L110" s="1">
        <v>3</v>
      </c>
      <c r="M110" s="1">
        <v>4</v>
      </c>
      <c r="N110" s="1" t="s">
        <v>462</v>
      </c>
      <c r="O110" s="1">
        <v>1</v>
      </c>
      <c r="P110" s="27"/>
      <c r="Q110" s="1" t="s">
        <v>714</v>
      </c>
      <c r="R110" t="str">
        <f>IF(REFHero[[#This Row],[Rarity Tier]]=REFHero[[#This Row],[Max Rarity]],"Max","Evo")</f>
        <v>Evo</v>
      </c>
      <c r="S110" s="12"/>
      <c r="BB110" s="11"/>
      <c r="BC110" s="11"/>
      <c r="BD110" s="11"/>
    </row>
    <row r="111" spans="1:56" customFormat="1" ht="16">
      <c r="A111" s="7" t="s">
        <v>412</v>
      </c>
      <c r="B111" s="1" t="s">
        <v>24</v>
      </c>
      <c r="C111" s="1" t="s">
        <v>153</v>
      </c>
      <c r="D111" s="5" t="s">
        <v>20</v>
      </c>
      <c r="E111" s="5" t="s">
        <v>819</v>
      </c>
      <c r="F111" s="1">
        <f>INDEX('Hero Types'!A:A,MATCH(E111,'Hero Types'!B:B,0),0)</f>
        <v>7</v>
      </c>
      <c r="G111" s="5" t="s">
        <v>99</v>
      </c>
      <c r="H111" s="5">
        <v>4</v>
      </c>
      <c r="I111" s="5">
        <v>2</v>
      </c>
      <c r="J111" s="5" t="s">
        <v>163</v>
      </c>
      <c r="K111" s="5" t="s">
        <v>587</v>
      </c>
      <c r="L111" s="1">
        <v>3</v>
      </c>
      <c r="M111" s="1">
        <v>4</v>
      </c>
      <c r="N111" s="1" t="s">
        <v>462</v>
      </c>
      <c r="O111" s="1">
        <v>1</v>
      </c>
      <c r="P111" s="27"/>
      <c r="Q111" s="1" t="s">
        <v>713</v>
      </c>
      <c r="R111" t="str">
        <f>IF(REFHero[[#This Row],[Rarity Tier]]=REFHero[[#This Row],[Max Rarity]],"Max","Evo")</f>
        <v>Max</v>
      </c>
      <c r="S111" s="12"/>
      <c r="BB111" s="11"/>
      <c r="BC111" s="11"/>
      <c r="BD111" s="11"/>
    </row>
    <row r="112" spans="1:56" customFormat="1" ht="16">
      <c r="A112" s="7" t="s">
        <v>1086</v>
      </c>
      <c r="B112" s="1" t="s">
        <v>26</v>
      </c>
      <c r="C112" s="1" t="s">
        <v>148</v>
      </c>
      <c r="D112" s="5" t="s">
        <v>20</v>
      </c>
      <c r="E112" s="5" t="s">
        <v>19</v>
      </c>
      <c r="F112" s="1">
        <f>INDEX('Hero Types'!A:A,MATCH(E112,'Hero Types'!B:B,0),0)</f>
        <v>6</v>
      </c>
      <c r="G112" s="5" t="s">
        <v>19</v>
      </c>
      <c r="H112" s="5">
        <v>3</v>
      </c>
      <c r="I112" s="5">
        <v>1</v>
      </c>
      <c r="J112" s="5" t="s">
        <v>150</v>
      </c>
      <c r="K112" s="5" t="s">
        <v>672</v>
      </c>
      <c r="L112" s="1">
        <v>3</v>
      </c>
      <c r="M112" s="1">
        <v>6</v>
      </c>
      <c r="N112" s="1" t="s">
        <v>467</v>
      </c>
      <c r="O112" s="1">
        <v>1</v>
      </c>
      <c r="P112" s="27"/>
      <c r="Q112" s="1" t="s">
        <v>672</v>
      </c>
      <c r="R112" t="str">
        <f>IF(REFHero[[#This Row],[Rarity Tier]]=REFHero[[#This Row],[Max Rarity]],"Max","Evo")</f>
        <v>Evo</v>
      </c>
      <c r="S112" s="12"/>
      <c r="W112" t="s">
        <v>170</v>
      </c>
      <c r="X112" t="s">
        <v>22</v>
      </c>
      <c r="Y112" t="s">
        <v>157</v>
      </c>
      <c r="Z112" t="s">
        <v>32</v>
      </c>
      <c r="AA112" t="s">
        <v>17</v>
      </c>
      <c r="AB112" t="s">
        <v>32</v>
      </c>
      <c r="AC112" s="97">
        <v>4</v>
      </c>
      <c r="AD112">
        <v>1</v>
      </c>
      <c r="AE112" t="s">
        <v>171</v>
      </c>
      <c r="AF112" t="s">
        <v>516</v>
      </c>
      <c r="AG112">
        <v>4</v>
      </c>
      <c r="AH112" s="96" t="s">
        <v>467</v>
      </c>
      <c r="AI112" s="97" t="s">
        <v>538</v>
      </c>
      <c r="AL112">
        <v>3</v>
      </c>
      <c r="AM112">
        <v>3</v>
      </c>
      <c r="AN112" t="s">
        <v>526</v>
      </c>
      <c r="AO112" t="s">
        <v>456</v>
      </c>
      <c r="AP112" t="str">
        <f t="shared" ref="AP112:AW113" si="6">IF($AH112="2.PostLaunch","N/A","")</f>
        <v>N/A</v>
      </c>
      <c r="AQ112" t="str">
        <f t="shared" si="6"/>
        <v>N/A</v>
      </c>
      <c r="AR112" t="str">
        <f t="shared" si="6"/>
        <v>N/A</v>
      </c>
      <c r="AS112" t="str">
        <f t="shared" si="6"/>
        <v>N/A</v>
      </c>
      <c r="AT112" t="str">
        <f t="shared" si="6"/>
        <v>N/A</v>
      </c>
      <c r="AU112" t="str">
        <f t="shared" si="6"/>
        <v>N/A</v>
      </c>
      <c r="AV112" t="str">
        <f t="shared" si="6"/>
        <v>N/A</v>
      </c>
      <c r="AW112" t="str">
        <f t="shared" si="6"/>
        <v>N/A</v>
      </c>
      <c r="AX112" t="s">
        <v>456</v>
      </c>
      <c r="AY112" t="s">
        <v>456</v>
      </c>
      <c r="AZ112" t="s">
        <v>456</v>
      </c>
      <c r="BB112" s="11"/>
      <c r="BC112" s="11"/>
      <c r="BD112" s="11"/>
    </row>
    <row r="113" spans="1:56" customFormat="1" ht="16">
      <c r="A113" s="7" t="s">
        <v>1087</v>
      </c>
      <c r="B113" s="1" t="s">
        <v>26</v>
      </c>
      <c r="C113" s="1" t="s">
        <v>148</v>
      </c>
      <c r="D113" s="5" t="s">
        <v>20</v>
      </c>
      <c r="E113" s="5" t="s">
        <v>19</v>
      </c>
      <c r="F113" s="1">
        <f>INDEX('Hero Types'!A:A,MATCH(E113,'Hero Types'!B:B,0),0)</f>
        <v>6</v>
      </c>
      <c r="G113" s="5" t="s">
        <v>19</v>
      </c>
      <c r="H113" s="5">
        <v>4</v>
      </c>
      <c r="I113" s="5">
        <v>2</v>
      </c>
      <c r="J113" s="5" t="s">
        <v>150</v>
      </c>
      <c r="K113" s="5" t="s">
        <v>673</v>
      </c>
      <c r="L113" s="1">
        <v>3</v>
      </c>
      <c r="M113" s="1">
        <v>6</v>
      </c>
      <c r="N113" s="1" t="s">
        <v>467</v>
      </c>
      <c r="O113" s="1">
        <v>2</v>
      </c>
      <c r="P113" s="27"/>
      <c r="Q113" s="1" t="s">
        <v>673</v>
      </c>
      <c r="R113" t="str">
        <f>IF(REFHero[[#This Row],[Rarity Tier]]=REFHero[[#This Row],[Max Rarity]],"Max","Evo")</f>
        <v>Evo</v>
      </c>
      <c r="S113" s="12"/>
      <c r="W113" t="s">
        <v>172</v>
      </c>
      <c r="X113" t="s">
        <v>22</v>
      </c>
      <c r="Y113" t="s">
        <v>157</v>
      </c>
      <c r="Z113" t="s">
        <v>32</v>
      </c>
      <c r="AA113" t="s">
        <v>17</v>
      </c>
      <c r="AB113" t="s">
        <v>32</v>
      </c>
      <c r="AC113" s="97">
        <v>5</v>
      </c>
      <c r="AD113">
        <v>2</v>
      </c>
      <c r="AE113" t="s">
        <v>171</v>
      </c>
      <c r="AF113" t="s">
        <v>517</v>
      </c>
      <c r="AG113">
        <v>4</v>
      </c>
      <c r="AH113" s="96" t="s">
        <v>467</v>
      </c>
      <c r="AI113" s="97" t="s">
        <v>538</v>
      </c>
      <c r="AL113">
        <v>3</v>
      </c>
      <c r="AM113">
        <v>4</v>
      </c>
      <c r="AN113" t="s">
        <v>526</v>
      </c>
      <c r="AO113" t="s">
        <v>456</v>
      </c>
      <c r="AP113" t="str">
        <f t="shared" si="6"/>
        <v>N/A</v>
      </c>
      <c r="AQ113" t="str">
        <f t="shared" si="6"/>
        <v>N/A</v>
      </c>
      <c r="AR113" t="str">
        <f t="shared" si="6"/>
        <v>N/A</v>
      </c>
      <c r="AS113" t="str">
        <f t="shared" si="6"/>
        <v>N/A</v>
      </c>
      <c r="AT113" t="str">
        <f t="shared" si="6"/>
        <v>N/A</v>
      </c>
      <c r="AU113" t="str">
        <f t="shared" si="6"/>
        <v>N/A</v>
      </c>
      <c r="AV113" t="str">
        <f t="shared" si="6"/>
        <v>N/A</v>
      </c>
      <c r="AW113" t="str">
        <f t="shared" si="6"/>
        <v>N/A</v>
      </c>
      <c r="AX113" t="s">
        <v>456</v>
      </c>
      <c r="AY113" t="s">
        <v>456</v>
      </c>
      <c r="AZ113" t="s">
        <v>456</v>
      </c>
      <c r="BB113" s="11"/>
      <c r="BC113" s="11"/>
      <c r="BD113" s="11"/>
    </row>
    <row r="114" spans="1:56" customFormat="1" ht="16">
      <c r="A114" s="7" t="s">
        <v>1140</v>
      </c>
      <c r="B114" s="1" t="s">
        <v>26</v>
      </c>
      <c r="C114" s="1" t="s">
        <v>148</v>
      </c>
      <c r="D114" s="5" t="s">
        <v>20</v>
      </c>
      <c r="E114" s="5" t="s">
        <v>19</v>
      </c>
      <c r="F114" s="1">
        <f>INDEX('Hero Types'!A:A,MATCH(E114,'Hero Types'!B:B,0),0)</f>
        <v>6</v>
      </c>
      <c r="G114" s="5" t="s">
        <v>19</v>
      </c>
      <c r="H114" s="5">
        <v>5</v>
      </c>
      <c r="I114" s="5">
        <v>3</v>
      </c>
      <c r="J114" s="5" t="s">
        <v>150</v>
      </c>
      <c r="K114" s="5" t="s">
        <v>674</v>
      </c>
      <c r="L114" s="1">
        <v>3</v>
      </c>
      <c r="M114" s="1">
        <v>6</v>
      </c>
      <c r="N114" s="1" t="s">
        <v>467</v>
      </c>
      <c r="O114" s="1">
        <v>3</v>
      </c>
      <c r="P114" s="27"/>
      <c r="Q114" s="1" t="s">
        <v>674</v>
      </c>
      <c r="R114" t="str">
        <f>IF(REFHero[[#This Row],[Rarity Tier]]=REFHero[[#This Row],[Max Rarity]],"Max","Evo")</f>
        <v>Evo</v>
      </c>
      <c r="S114" s="12"/>
      <c r="W114" t="s">
        <v>192</v>
      </c>
      <c r="X114" t="s">
        <v>24</v>
      </c>
      <c r="Y114" t="s">
        <v>157</v>
      </c>
      <c r="Z114" t="s">
        <v>32</v>
      </c>
      <c r="AA114" t="s">
        <v>17</v>
      </c>
      <c r="AB114" t="s">
        <v>32</v>
      </c>
      <c r="AC114" s="94">
        <v>4</v>
      </c>
      <c r="AD114">
        <v>1</v>
      </c>
      <c r="AE114" t="s">
        <v>171</v>
      </c>
      <c r="AF114" t="s">
        <v>518</v>
      </c>
      <c r="AG114">
        <v>4</v>
      </c>
      <c r="AH114" t="s">
        <v>462</v>
      </c>
      <c r="AI114" s="94" t="s">
        <v>538</v>
      </c>
      <c r="AL114">
        <v>3</v>
      </c>
      <c r="AM114">
        <v>3</v>
      </c>
      <c r="AN114" t="s">
        <v>526</v>
      </c>
      <c r="AO114" t="s">
        <v>456</v>
      </c>
      <c r="AP114" t="s">
        <v>456</v>
      </c>
      <c r="AQ114" t="s">
        <v>456</v>
      </c>
      <c r="AR114" t="s">
        <v>456</v>
      </c>
      <c r="AS114" t="s">
        <v>456</v>
      </c>
      <c r="AT114" t="s">
        <v>456</v>
      </c>
      <c r="AU114" t="s">
        <v>456</v>
      </c>
      <c r="AV114" t="s">
        <v>456</v>
      </c>
      <c r="AW114" t="s">
        <v>456</v>
      </c>
      <c r="AX114" t="s">
        <v>456</v>
      </c>
      <c r="AY114" t="s">
        <v>456</v>
      </c>
      <c r="AZ114" t="s">
        <v>456</v>
      </c>
      <c r="BB114" s="11"/>
      <c r="BC114" s="11"/>
      <c r="BD114" s="11"/>
    </row>
    <row r="115" spans="1:56" customFormat="1" ht="16">
      <c r="A115" s="7" t="s">
        <v>1141</v>
      </c>
      <c r="B115" s="1" t="s">
        <v>26</v>
      </c>
      <c r="C115" s="1" t="s">
        <v>148</v>
      </c>
      <c r="D115" s="5" t="s">
        <v>20</v>
      </c>
      <c r="E115" s="5" t="s">
        <v>19</v>
      </c>
      <c r="F115" s="1">
        <f>INDEX('Hero Types'!A:A,MATCH(E115,'Hero Types'!B:B,0),0)</f>
        <v>6</v>
      </c>
      <c r="G115" s="5" t="s">
        <v>19</v>
      </c>
      <c r="H115" s="5">
        <v>6</v>
      </c>
      <c r="I115" s="5">
        <v>4</v>
      </c>
      <c r="J115" s="5" t="s">
        <v>150</v>
      </c>
      <c r="K115" s="5" t="s">
        <v>675</v>
      </c>
      <c r="L115" s="1">
        <v>3</v>
      </c>
      <c r="M115" s="1">
        <v>6</v>
      </c>
      <c r="N115" s="1" t="s">
        <v>467</v>
      </c>
      <c r="O115" s="1">
        <v>3</v>
      </c>
      <c r="P115" s="27"/>
      <c r="Q115" s="1" t="s">
        <v>675</v>
      </c>
      <c r="R115" t="str">
        <f>IF(REFHero[[#This Row],[Rarity Tier]]=REFHero[[#This Row],[Max Rarity]],"Max","Evo")</f>
        <v>Max</v>
      </c>
      <c r="S115" s="12"/>
      <c r="W115" t="s">
        <v>193</v>
      </c>
      <c r="X115" t="s">
        <v>24</v>
      </c>
      <c r="Y115" t="s">
        <v>157</v>
      </c>
      <c r="Z115" t="s">
        <v>32</v>
      </c>
      <c r="AA115" t="s">
        <v>17</v>
      </c>
      <c r="AB115" t="s">
        <v>32</v>
      </c>
      <c r="AC115" s="94">
        <v>5</v>
      </c>
      <c r="AD115">
        <v>2</v>
      </c>
      <c r="AE115" t="s">
        <v>171</v>
      </c>
      <c r="AF115" t="s">
        <v>519</v>
      </c>
      <c r="AG115">
        <v>4</v>
      </c>
      <c r="AH115" t="s">
        <v>462</v>
      </c>
      <c r="AI115" s="94" t="s">
        <v>538</v>
      </c>
      <c r="AL115">
        <v>3</v>
      </c>
      <c r="AM115">
        <v>4</v>
      </c>
      <c r="AN115" t="s">
        <v>526</v>
      </c>
      <c r="AO115" t="s">
        <v>456</v>
      </c>
      <c r="AP115" t="s">
        <v>456</v>
      </c>
      <c r="AQ115" t="s">
        <v>456</v>
      </c>
      <c r="AR115" t="s">
        <v>456</v>
      </c>
      <c r="AS115" t="s">
        <v>456</v>
      </c>
      <c r="AT115" t="s">
        <v>456</v>
      </c>
      <c r="AU115" t="s">
        <v>456</v>
      </c>
      <c r="AV115" t="s">
        <v>456</v>
      </c>
      <c r="AW115" t="s">
        <v>456</v>
      </c>
      <c r="AX115" t="s">
        <v>456</v>
      </c>
      <c r="AY115" t="s">
        <v>456</v>
      </c>
      <c r="AZ115" t="s">
        <v>456</v>
      </c>
      <c r="BB115" s="11"/>
      <c r="BC115" s="11"/>
      <c r="BD115" s="11"/>
    </row>
    <row r="116" spans="1:56" customFormat="1" ht="16">
      <c r="A116" s="7" t="s">
        <v>1097</v>
      </c>
      <c r="B116" s="1" t="s">
        <v>23</v>
      </c>
      <c r="C116" s="1" t="s">
        <v>148</v>
      </c>
      <c r="D116" s="5" t="s">
        <v>20</v>
      </c>
      <c r="E116" s="5" t="s">
        <v>19</v>
      </c>
      <c r="F116" s="1">
        <f>INDEX('Hero Types'!A:A,MATCH(E116,'Hero Types'!B:B,0),0)</f>
        <v>6</v>
      </c>
      <c r="G116" s="5" t="s">
        <v>19</v>
      </c>
      <c r="H116" s="5">
        <v>3</v>
      </c>
      <c r="I116" s="5">
        <v>1</v>
      </c>
      <c r="J116" s="5" t="s">
        <v>150</v>
      </c>
      <c r="K116" s="5" t="s">
        <v>610</v>
      </c>
      <c r="L116" s="1">
        <v>3</v>
      </c>
      <c r="M116" s="1">
        <v>6</v>
      </c>
      <c r="N116" s="1" t="s">
        <v>467</v>
      </c>
      <c r="O116" s="1">
        <v>1</v>
      </c>
      <c r="P116" s="27"/>
      <c r="Q116" s="1" t="s">
        <v>610</v>
      </c>
      <c r="R116" t="str">
        <f>IF(REFHero[[#This Row],[Rarity Tier]]=REFHero[[#This Row],[Max Rarity]],"Max","Evo")</f>
        <v>Evo</v>
      </c>
      <c r="S116" s="12"/>
      <c r="W116" t="s">
        <v>206</v>
      </c>
      <c r="X116" t="s">
        <v>23</v>
      </c>
      <c r="Y116" t="s">
        <v>157</v>
      </c>
      <c r="Z116" t="s">
        <v>32</v>
      </c>
      <c r="AA116" t="s">
        <v>17</v>
      </c>
      <c r="AB116" t="s">
        <v>32</v>
      </c>
      <c r="AC116" s="94">
        <v>4</v>
      </c>
      <c r="AD116">
        <v>1</v>
      </c>
      <c r="AE116" t="s">
        <v>171</v>
      </c>
      <c r="AF116" t="s">
        <v>520</v>
      </c>
      <c r="AG116">
        <v>4</v>
      </c>
      <c r="AH116" t="s">
        <v>462</v>
      </c>
      <c r="AI116" s="94" t="s">
        <v>538</v>
      </c>
      <c r="AL116">
        <v>3</v>
      </c>
      <c r="AM116">
        <v>3</v>
      </c>
      <c r="AN116" t="s">
        <v>526</v>
      </c>
      <c r="AO116" t="s">
        <v>456</v>
      </c>
      <c r="AP116" t="s">
        <v>456</v>
      </c>
      <c r="AQ116" t="s">
        <v>456</v>
      </c>
      <c r="AR116" t="s">
        <v>456</v>
      </c>
      <c r="AS116" t="s">
        <v>456</v>
      </c>
      <c r="AT116" t="s">
        <v>456</v>
      </c>
      <c r="AU116" t="s">
        <v>456</v>
      </c>
      <c r="AV116" t="s">
        <v>456</v>
      </c>
      <c r="AW116" t="s">
        <v>456</v>
      </c>
      <c r="AX116" t="s">
        <v>456</v>
      </c>
      <c r="AY116" t="s">
        <v>456</v>
      </c>
      <c r="AZ116" t="s">
        <v>456</v>
      </c>
      <c r="BB116" s="11"/>
      <c r="BC116" s="11"/>
      <c r="BD116" s="11"/>
    </row>
    <row r="117" spans="1:56" customFormat="1" ht="16">
      <c r="A117" s="7" t="s">
        <v>1096</v>
      </c>
      <c r="B117" s="1" t="s">
        <v>23</v>
      </c>
      <c r="C117" s="1" t="s">
        <v>148</v>
      </c>
      <c r="D117" s="5" t="s">
        <v>20</v>
      </c>
      <c r="E117" s="5" t="s">
        <v>19</v>
      </c>
      <c r="F117" s="1">
        <f>INDEX('Hero Types'!A:A,MATCH(E117,'Hero Types'!B:B,0),0)</f>
        <v>6</v>
      </c>
      <c r="G117" s="5" t="s">
        <v>19</v>
      </c>
      <c r="H117" s="5">
        <v>4</v>
      </c>
      <c r="I117" s="5">
        <v>2</v>
      </c>
      <c r="J117" s="5" t="s">
        <v>150</v>
      </c>
      <c r="K117" s="5" t="s">
        <v>611</v>
      </c>
      <c r="L117" s="1">
        <v>3</v>
      </c>
      <c r="M117" s="1">
        <v>6</v>
      </c>
      <c r="N117" s="1" t="s">
        <v>467</v>
      </c>
      <c r="O117" s="1">
        <v>2</v>
      </c>
      <c r="P117" s="27"/>
      <c r="Q117" s="1" t="s">
        <v>611</v>
      </c>
      <c r="R117" t="str">
        <f>IF(REFHero[[#This Row],[Rarity Tier]]=REFHero[[#This Row],[Max Rarity]],"Max","Evo")</f>
        <v>Evo</v>
      </c>
      <c r="S117" s="12"/>
      <c r="W117" t="s">
        <v>207</v>
      </c>
      <c r="X117" t="s">
        <v>23</v>
      </c>
      <c r="Y117" t="s">
        <v>157</v>
      </c>
      <c r="Z117" t="s">
        <v>32</v>
      </c>
      <c r="AA117" t="s">
        <v>17</v>
      </c>
      <c r="AB117" t="s">
        <v>32</v>
      </c>
      <c r="AC117" s="94">
        <v>5</v>
      </c>
      <c r="AD117">
        <v>2</v>
      </c>
      <c r="AE117" t="s">
        <v>171</v>
      </c>
      <c r="AF117" t="s">
        <v>521</v>
      </c>
      <c r="AG117">
        <v>4</v>
      </c>
      <c r="AH117" t="s">
        <v>462</v>
      </c>
      <c r="AI117" s="94" t="s">
        <v>538</v>
      </c>
      <c r="AL117">
        <v>3</v>
      </c>
      <c r="AM117">
        <v>4</v>
      </c>
      <c r="AN117" t="s">
        <v>526</v>
      </c>
      <c r="AO117" t="s">
        <v>456</v>
      </c>
      <c r="AP117" t="s">
        <v>456</v>
      </c>
      <c r="AQ117" t="s">
        <v>456</v>
      </c>
      <c r="AR117" t="s">
        <v>456</v>
      </c>
      <c r="AS117" t="s">
        <v>456</v>
      </c>
      <c r="AT117" t="s">
        <v>456</v>
      </c>
      <c r="AU117" t="s">
        <v>456</v>
      </c>
      <c r="AV117" t="s">
        <v>456</v>
      </c>
      <c r="AW117" t="s">
        <v>456</v>
      </c>
      <c r="AX117" t="s">
        <v>456</v>
      </c>
      <c r="AY117" t="s">
        <v>456</v>
      </c>
      <c r="AZ117" t="s">
        <v>456</v>
      </c>
      <c r="BB117" s="11"/>
      <c r="BC117" s="11"/>
      <c r="BD117" s="11"/>
    </row>
    <row r="118" spans="1:56" customFormat="1" ht="16">
      <c r="A118" s="7" t="s">
        <v>1095</v>
      </c>
      <c r="B118" s="1" t="s">
        <v>23</v>
      </c>
      <c r="C118" s="1" t="s">
        <v>148</v>
      </c>
      <c r="D118" s="5" t="s">
        <v>20</v>
      </c>
      <c r="E118" s="5" t="s">
        <v>19</v>
      </c>
      <c r="F118" s="1">
        <f>INDEX('Hero Types'!A:A,MATCH(E118,'Hero Types'!B:B,0),0)</f>
        <v>6</v>
      </c>
      <c r="G118" s="5" t="s">
        <v>19</v>
      </c>
      <c r="H118" s="5">
        <v>5</v>
      </c>
      <c r="I118" s="5">
        <v>3</v>
      </c>
      <c r="J118" s="5" t="s">
        <v>150</v>
      </c>
      <c r="K118" s="5" t="s">
        <v>612</v>
      </c>
      <c r="L118" s="1">
        <v>3</v>
      </c>
      <c r="M118" s="1">
        <v>6</v>
      </c>
      <c r="N118" s="1" t="s">
        <v>467</v>
      </c>
      <c r="O118" s="1">
        <v>3</v>
      </c>
      <c r="P118" s="27"/>
      <c r="Q118" s="1" t="s">
        <v>612</v>
      </c>
      <c r="R118" t="str">
        <f>IF(REFHero[[#This Row],[Rarity Tier]]=REFHero[[#This Row],[Max Rarity]],"Max","Evo")</f>
        <v>Evo</v>
      </c>
      <c r="S118" s="12"/>
      <c r="W118" t="s">
        <v>117</v>
      </c>
      <c r="X118" t="s">
        <v>25</v>
      </c>
      <c r="Y118" t="s">
        <v>157</v>
      </c>
      <c r="Z118" t="s">
        <v>98</v>
      </c>
      <c r="AA118" t="s">
        <v>17</v>
      </c>
      <c r="AB118" t="s">
        <v>117</v>
      </c>
      <c r="AC118" s="94">
        <v>4</v>
      </c>
      <c r="AD118">
        <v>1</v>
      </c>
      <c r="AE118" t="s">
        <v>171</v>
      </c>
      <c r="AF118" t="s">
        <v>522</v>
      </c>
      <c r="AG118">
        <v>4</v>
      </c>
      <c r="AH118" t="s">
        <v>462</v>
      </c>
      <c r="AI118" s="94" t="s">
        <v>538</v>
      </c>
      <c r="AL118">
        <v>3</v>
      </c>
      <c r="AM118">
        <v>3</v>
      </c>
      <c r="AN118" t="s">
        <v>526</v>
      </c>
      <c r="AO118" t="s">
        <v>456</v>
      </c>
      <c r="AP118" t="s">
        <v>456</v>
      </c>
      <c r="AQ118" t="s">
        <v>456</v>
      </c>
      <c r="AR118" t="s">
        <v>456</v>
      </c>
      <c r="AS118" t="s">
        <v>456</v>
      </c>
      <c r="AT118" t="s">
        <v>456</v>
      </c>
      <c r="AU118" t="s">
        <v>456</v>
      </c>
      <c r="AV118" t="s">
        <v>456</v>
      </c>
      <c r="AW118" t="s">
        <v>456</v>
      </c>
      <c r="AX118" t="s">
        <v>456</v>
      </c>
      <c r="AY118" t="s">
        <v>456</v>
      </c>
      <c r="AZ118" t="s">
        <v>456</v>
      </c>
      <c r="BB118" s="11"/>
      <c r="BC118" s="11"/>
      <c r="BD118" s="11"/>
    </row>
    <row r="119" spans="1:56" customFormat="1" ht="16">
      <c r="A119" s="7" t="s">
        <v>1098</v>
      </c>
      <c r="B119" s="1" t="s">
        <v>23</v>
      </c>
      <c r="C119" s="1" t="s">
        <v>148</v>
      </c>
      <c r="D119" s="5" t="s">
        <v>20</v>
      </c>
      <c r="E119" s="5" t="s">
        <v>19</v>
      </c>
      <c r="F119" s="1">
        <f>INDEX('Hero Types'!A:A,MATCH(E119,'Hero Types'!B:B,0),0)</f>
        <v>6</v>
      </c>
      <c r="G119" s="5" t="s">
        <v>19</v>
      </c>
      <c r="H119" s="5">
        <v>6</v>
      </c>
      <c r="I119" s="5">
        <v>4</v>
      </c>
      <c r="J119" s="5" t="s">
        <v>150</v>
      </c>
      <c r="K119" s="5" t="s">
        <v>613</v>
      </c>
      <c r="L119" s="1">
        <v>3</v>
      </c>
      <c r="M119" s="1">
        <v>6</v>
      </c>
      <c r="N119" s="1" t="s">
        <v>467</v>
      </c>
      <c r="O119" s="1">
        <v>3</v>
      </c>
      <c r="P119" s="27"/>
      <c r="Q119" s="1" t="s">
        <v>613</v>
      </c>
      <c r="R119" t="str">
        <f>IF(REFHero[[#This Row],[Rarity Tier]]=REFHero[[#This Row],[Max Rarity]],"Max","Evo")</f>
        <v>Max</v>
      </c>
      <c r="S119" s="12"/>
      <c r="W119" t="s">
        <v>118</v>
      </c>
      <c r="X119" t="s">
        <v>25</v>
      </c>
      <c r="Y119" t="s">
        <v>157</v>
      </c>
      <c r="Z119" t="s">
        <v>98</v>
      </c>
      <c r="AA119" t="s">
        <v>17</v>
      </c>
      <c r="AB119" t="s">
        <v>117</v>
      </c>
      <c r="AC119" s="94">
        <v>5</v>
      </c>
      <c r="AD119">
        <v>2</v>
      </c>
      <c r="AE119" t="s">
        <v>171</v>
      </c>
      <c r="AF119" t="s">
        <v>523</v>
      </c>
      <c r="AG119">
        <v>4</v>
      </c>
      <c r="AH119" t="s">
        <v>462</v>
      </c>
      <c r="AI119" s="94" t="s">
        <v>538</v>
      </c>
      <c r="AL119">
        <v>3</v>
      </c>
      <c r="AM119">
        <v>4</v>
      </c>
      <c r="AN119" t="s">
        <v>526</v>
      </c>
      <c r="AO119" t="s">
        <v>456</v>
      </c>
      <c r="AP119" t="s">
        <v>456</v>
      </c>
      <c r="AQ119" t="s">
        <v>456</v>
      </c>
      <c r="AR119" t="s">
        <v>456</v>
      </c>
      <c r="AS119" t="s">
        <v>456</v>
      </c>
      <c r="AT119" t="s">
        <v>456</v>
      </c>
      <c r="AU119" t="s">
        <v>456</v>
      </c>
      <c r="AV119" t="s">
        <v>456</v>
      </c>
      <c r="AW119" t="s">
        <v>456</v>
      </c>
      <c r="AX119" t="s">
        <v>456</v>
      </c>
      <c r="AY119" t="s">
        <v>456</v>
      </c>
      <c r="AZ119" t="s">
        <v>456</v>
      </c>
      <c r="BB119" s="11"/>
      <c r="BC119" s="11"/>
      <c r="BD119" s="11"/>
    </row>
    <row r="120" spans="1:56" customFormat="1" ht="16">
      <c r="A120" s="7" t="s">
        <v>414</v>
      </c>
      <c r="B120" s="1" t="s">
        <v>22</v>
      </c>
      <c r="C120" s="1" t="s">
        <v>148</v>
      </c>
      <c r="D120" s="5" t="s">
        <v>20</v>
      </c>
      <c r="E120" s="5" t="s">
        <v>19</v>
      </c>
      <c r="F120" s="1">
        <f>INDEX('Hero Types'!A:A,MATCH(E120,'Hero Types'!B:B,0),0)</f>
        <v>6</v>
      </c>
      <c r="G120" s="5" t="s">
        <v>19</v>
      </c>
      <c r="H120" s="5">
        <v>3</v>
      </c>
      <c r="I120" s="5">
        <v>1</v>
      </c>
      <c r="J120" s="5" t="s">
        <v>150</v>
      </c>
      <c r="K120" s="5" t="s">
        <v>544</v>
      </c>
      <c r="L120" s="1">
        <v>3</v>
      </c>
      <c r="M120" s="1">
        <v>6</v>
      </c>
      <c r="N120" s="1" t="s">
        <v>462</v>
      </c>
      <c r="O120" s="1">
        <v>2</v>
      </c>
      <c r="P120" s="27"/>
      <c r="Q120" s="1" t="s">
        <v>544</v>
      </c>
      <c r="R120" t="str">
        <f>IF(REFHero[[#This Row],[Rarity Tier]]=REFHero[[#This Row],[Max Rarity]],"Max","Evo")</f>
        <v>Evo</v>
      </c>
      <c r="S120" s="12"/>
      <c r="W120" t="s">
        <v>133</v>
      </c>
      <c r="X120" t="s">
        <v>26</v>
      </c>
      <c r="Y120" t="s">
        <v>148</v>
      </c>
      <c r="Z120" t="s">
        <v>98</v>
      </c>
      <c r="AA120" t="s">
        <v>17</v>
      </c>
      <c r="AB120" t="s">
        <v>133</v>
      </c>
      <c r="AC120" s="94">
        <v>4</v>
      </c>
      <c r="AD120">
        <v>1</v>
      </c>
      <c r="AE120" t="s">
        <v>171</v>
      </c>
      <c r="AF120" t="s">
        <v>524</v>
      </c>
      <c r="AG120">
        <v>4</v>
      </c>
      <c r="AH120" t="s">
        <v>462</v>
      </c>
      <c r="AI120" s="94" t="s">
        <v>539</v>
      </c>
      <c r="AL120">
        <v>4</v>
      </c>
      <c r="AM120">
        <v>4</v>
      </c>
      <c r="AN120" t="s">
        <v>515</v>
      </c>
      <c r="AO120" t="s">
        <v>456</v>
      </c>
      <c r="AP120" t="s">
        <v>456</v>
      </c>
      <c r="AQ120" t="s">
        <v>456</v>
      </c>
      <c r="AR120" t="s">
        <v>456</v>
      </c>
      <c r="AS120" t="s">
        <v>456</v>
      </c>
      <c r="AT120" t="s">
        <v>456</v>
      </c>
      <c r="AU120" t="s">
        <v>456</v>
      </c>
      <c r="AV120" t="s">
        <v>456</v>
      </c>
      <c r="AW120" t="s">
        <v>456</v>
      </c>
      <c r="AX120" t="s">
        <v>456</v>
      </c>
      <c r="AY120" t="s">
        <v>456</v>
      </c>
      <c r="AZ120" t="s">
        <v>456</v>
      </c>
      <c r="BB120" s="11"/>
      <c r="BC120" s="11"/>
      <c r="BD120" s="11"/>
    </row>
    <row r="121" spans="1:56" customFormat="1" ht="16">
      <c r="A121" s="7" t="s">
        <v>415</v>
      </c>
      <c r="B121" s="1" t="s">
        <v>22</v>
      </c>
      <c r="C121" s="1" t="s">
        <v>148</v>
      </c>
      <c r="D121" s="5" t="s">
        <v>20</v>
      </c>
      <c r="E121" s="5" t="s">
        <v>19</v>
      </c>
      <c r="F121" s="1">
        <f>INDEX('Hero Types'!A:A,MATCH(E121,'Hero Types'!B:B,0),0)</f>
        <v>6</v>
      </c>
      <c r="G121" s="5" t="s">
        <v>19</v>
      </c>
      <c r="H121" s="5">
        <v>4</v>
      </c>
      <c r="I121" s="5">
        <v>2</v>
      </c>
      <c r="J121" s="5" t="s">
        <v>150</v>
      </c>
      <c r="K121" s="5" t="s">
        <v>545</v>
      </c>
      <c r="L121" s="1">
        <v>3</v>
      </c>
      <c r="M121" s="1">
        <v>6</v>
      </c>
      <c r="N121" s="1" t="s">
        <v>462</v>
      </c>
      <c r="O121" s="1">
        <v>2</v>
      </c>
      <c r="P121" s="27"/>
      <c r="Q121" s="1" t="s">
        <v>545</v>
      </c>
      <c r="R121" t="str">
        <f>IF(REFHero[[#This Row],[Rarity Tier]]=REFHero[[#This Row],[Max Rarity]],"Max","Evo")</f>
        <v>Evo</v>
      </c>
      <c r="S121" s="12"/>
      <c r="W121" t="s">
        <v>134</v>
      </c>
      <c r="X121" t="s">
        <v>26</v>
      </c>
      <c r="Y121" t="s">
        <v>148</v>
      </c>
      <c r="Z121" t="s">
        <v>98</v>
      </c>
      <c r="AA121" t="s">
        <v>17</v>
      </c>
      <c r="AB121" t="s">
        <v>133</v>
      </c>
      <c r="AC121" s="94">
        <v>5</v>
      </c>
      <c r="AD121">
        <v>2</v>
      </c>
      <c r="AE121" t="s">
        <v>171</v>
      </c>
      <c r="AF121" t="s">
        <v>525</v>
      </c>
      <c r="AG121">
        <v>4</v>
      </c>
      <c r="AH121" t="s">
        <v>462</v>
      </c>
      <c r="AI121" s="94" t="s">
        <v>539</v>
      </c>
      <c r="AL121">
        <v>4</v>
      </c>
      <c r="AM121">
        <v>5</v>
      </c>
      <c r="AN121" t="s">
        <v>515</v>
      </c>
      <c r="AO121" t="s">
        <v>456</v>
      </c>
      <c r="AP121" t="s">
        <v>456</v>
      </c>
      <c r="AQ121" t="s">
        <v>456</v>
      </c>
      <c r="AR121" t="s">
        <v>456</v>
      </c>
      <c r="AS121" t="s">
        <v>456</v>
      </c>
      <c r="AT121" t="s">
        <v>456</v>
      </c>
      <c r="AU121" t="s">
        <v>456</v>
      </c>
      <c r="AV121" t="s">
        <v>456</v>
      </c>
      <c r="AW121" t="s">
        <v>456</v>
      </c>
      <c r="AX121" t="s">
        <v>456</v>
      </c>
      <c r="AY121" t="s">
        <v>456</v>
      </c>
      <c r="AZ121" t="s">
        <v>456</v>
      </c>
      <c r="BB121" s="11"/>
      <c r="BC121" s="11"/>
      <c r="BD121" s="11"/>
    </row>
    <row r="122" spans="1:56" customFormat="1" ht="16">
      <c r="A122" s="7" t="s">
        <v>416</v>
      </c>
      <c r="B122" s="1" t="s">
        <v>22</v>
      </c>
      <c r="C122" s="1" t="s">
        <v>148</v>
      </c>
      <c r="D122" s="5" t="s">
        <v>20</v>
      </c>
      <c r="E122" s="5" t="s">
        <v>19</v>
      </c>
      <c r="F122" s="1">
        <f>INDEX('Hero Types'!A:A,MATCH(E122,'Hero Types'!B:B,0),0)</f>
        <v>6</v>
      </c>
      <c r="G122" s="5" t="s">
        <v>19</v>
      </c>
      <c r="H122" s="5">
        <v>5</v>
      </c>
      <c r="I122" s="5">
        <v>3</v>
      </c>
      <c r="J122" s="5" t="s">
        <v>150</v>
      </c>
      <c r="K122" s="5" t="s">
        <v>546</v>
      </c>
      <c r="L122" s="1">
        <v>3</v>
      </c>
      <c r="M122" s="1">
        <v>6</v>
      </c>
      <c r="N122" s="1" t="s">
        <v>462</v>
      </c>
      <c r="O122" s="1">
        <v>2</v>
      </c>
      <c r="P122" s="27"/>
      <c r="Q122" s="1" t="s">
        <v>546</v>
      </c>
      <c r="R122" t="str">
        <f>IF(REFHero[[#This Row],[Rarity Tier]]=REFHero[[#This Row],[Max Rarity]],"Max","Evo")</f>
        <v>Evo</v>
      </c>
      <c r="S122" s="12"/>
      <c r="BB122" s="11"/>
      <c r="BC122" s="11"/>
      <c r="BD122" s="11"/>
    </row>
    <row r="123" spans="1:56" customFormat="1" ht="16">
      <c r="A123" s="7" t="s">
        <v>1142</v>
      </c>
      <c r="B123" s="1" t="s">
        <v>22</v>
      </c>
      <c r="C123" s="1" t="s">
        <v>148</v>
      </c>
      <c r="D123" s="5" t="s">
        <v>20</v>
      </c>
      <c r="E123" s="5" t="s">
        <v>19</v>
      </c>
      <c r="F123" s="1">
        <f>INDEX('Hero Types'!A:A,MATCH(E123,'Hero Types'!B:B,0),0)</f>
        <v>6</v>
      </c>
      <c r="G123" s="5" t="s">
        <v>19</v>
      </c>
      <c r="H123" s="5">
        <v>6</v>
      </c>
      <c r="I123" s="5">
        <v>4</v>
      </c>
      <c r="J123" s="5" t="s">
        <v>150</v>
      </c>
      <c r="K123" s="5" t="s">
        <v>547</v>
      </c>
      <c r="L123" s="1">
        <v>3</v>
      </c>
      <c r="M123" s="1">
        <v>6</v>
      </c>
      <c r="N123" s="1" t="s">
        <v>462</v>
      </c>
      <c r="O123" s="1">
        <v>3</v>
      </c>
      <c r="P123" s="27"/>
      <c r="Q123" s="1" t="s">
        <v>547</v>
      </c>
      <c r="R123" t="str">
        <f>IF(REFHero[[#This Row],[Rarity Tier]]=REFHero[[#This Row],[Max Rarity]],"Max","Evo")</f>
        <v>Max</v>
      </c>
      <c r="S123" s="12"/>
      <c r="BB123" s="11"/>
      <c r="BC123" s="11"/>
      <c r="BD123" s="11"/>
    </row>
    <row r="124" spans="1:56" customFormat="1" ht="16">
      <c r="A124" s="7" t="s">
        <v>1143</v>
      </c>
      <c r="B124" s="1" t="s">
        <v>25</v>
      </c>
      <c r="C124" s="1" t="s">
        <v>148</v>
      </c>
      <c r="D124" s="5" t="s">
        <v>20</v>
      </c>
      <c r="E124" s="5" t="s">
        <v>19</v>
      </c>
      <c r="F124" s="1">
        <f>INDEX('Hero Types'!A:A,MATCH(E124,'Hero Types'!B:B,0),0)</f>
        <v>6</v>
      </c>
      <c r="G124" s="5" t="s">
        <v>19</v>
      </c>
      <c r="H124" s="5">
        <v>3</v>
      </c>
      <c r="I124" s="5">
        <v>1</v>
      </c>
      <c r="J124" s="5" t="s">
        <v>150</v>
      </c>
      <c r="K124" s="5" t="s">
        <v>640</v>
      </c>
      <c r="L124" s="1">
        <v>3</v>
      </c>
      <c r="M124" s="1">
        <v>6</v>
      </c>
      <c r="N124" s="1" t="s">
        <v>467</v>
      </c>
      <c r="O124" s="1">
        <v>1</v>
      </c>
      <c r="P124" s="27"/>
      <c r="Q124" s="1" t="s">
        <v>640</v>
      </c>
      <c r="R124" t="str">
        <f>IF(REFHero[[#This Row],[Rarity Tier]]=REFHero[[#This Row],[Max Rarity]],"Max","Evo")</f>
        <v>Evo</v>
      </c>
      <c r="S124" s="12"/>
      <c r="BB124" s="11"/>
      <c r="BC124" s="11"/>
      <c r="BD124" s="11"/>
    </row>
    <row r="125" spans="1:56" customFormat="1" ht="16">
      <c r="A125" s="7" t="s">
        <v>1326</v>
      </c>
      <c r="B125" s="1" t="s">
        <v>25</v>
      </c>
      <c r="C125" s="1" t="s">
        <v>148</v>
      </c>
      <c r="D125" s="5" t="s">
        <v>20</v>
      </c>
      <c r="E125" s="5" t="s">
        <v>19</v>
      </c>
      <c r="F125" s="1">
        <f>INDEX('Hero Types'!A:A,MATCH(E125,'Hero Types'!B:B,0),0)</f>
        <v>6</v>
      </c>
      <c r="G125" s="5" t="s">
        <v>19</v>
      </c>
      <c r="H125" s="5">
        <v>4</v>
      </c>
      <c r="I125" s="5">
        <v>2</v>
      </c>
      <c r="J125" s="5" t="s">
        <v>150</v>
      </c>
      <c r="K125" s="5" t="s">
        <v>641</v>
      </c>
      <c r="L125" s="1">
        <v>3</v>
      </c>
      <c r="M125" s="1">
        <v>6</v>
      </c>
      <c r="N125" s="1" t="s">
        <v>467</v>
      </c>
      <c r="O125" s="1">
        <v>2</v>
      </c>
      <c r="P125" s="27"/>
      <c r="Q125" s="1" t="s">
        <v>641</v>
      </c>
      <c r="R125" t="str">
        <f>IF(REFHero[[#This Row],[Rarity Tier]]=REFHero[[#This Row],[Max Rarity]],"Max","Evo")</f>
        <v>Evo</v>
      </c>
      <c r="S125" s="12"/>
      <c r="W125" s="12"/>
      <c r="X125" s="12"/>
      <c r="Y125" s="12"/>
      <c r="Z125" s="12"/>
      <c r="AB125" s="12"/>
      <c r="BB125" s="11"/>
      <c r="BC125" s="11"/>
      <c r="BD125" s="11"/>
    </row>
    <row r="126" spans="1:56" customFormat="1" ht="16">
      <c r="A126" s="7" t="s">
        <v>1144</v>
      </c>
      <c r="B126" s="1" t="s">
        <v>25</v>
      </c>
      <c r="C126" s="1" t="s">
        <v>148</v>
      </c>
      <c r="D126" s="5" t="s">
        <v>20</v>
      </c>
      <c r="E126" s="5" t="s">
        <v>19</v>
      </c>
      <c r="F126" s="1">
        <f>INDEX('Hero Types'!A:A,MATCH(E126,'Hero Types'!B:B,0),0)</f>
        <v>6</v>
      </c>
      <c r="G126" s="5" t="s">
        <v>19</v>
      </c>
      <c r="H126" s="5">
        <v>5</v>
      </c>
      <c r="I126" s="5">
        <v>3</v>
      </c>
      <c r="J126" s="5" t="s">
        <v>150</v>
      </c>
      <c r="K126" s="5" t="s">
        <v>642</v>
      </c>
      <c r="L126" s="1">
        <v>3</v>
      </c>
      <c r="M126" s="1">
        <v>6</v>
      </c>
      <c r="N126" s="1" t="s">
        <v>467</v>
      </c>
      <c r="O126" s="1">
        <v>3</v>
      </c>
      <c r="P126" s="27"/>
      <c r="Q126" s="1" t="s">
        <v>642</v>
      </c>
      <c r="R126" t="str">
        <f>IF(REFHero[[#This Row],[Rarity Tier]]=REFHero[[#This Row],[Max Rarity]],"Max","Evo")</f>
        <v>Evo</v>
      </c>
      <c r="S126" s="12"/>
      <c r="W126" s="12"/>
      <c r="X126" s="12"/>
      <c r="Y126" s="12"/>
      <c r="Z126" s="12"/>
      <c r="AB126" s="12"/>
      <c r="BB126" s="11"/>
      <c r="BC126" s="11"/>
      <c r="BD126" s="11"/>
    </row>
    <row r="127" spans="1:56" customFormat="1" ht="16">
      <c r="A127" s="7" t="s">
        <v>1145</v>
      </c>
      <c r="B127" s="1" t="s">
        <v>25</v>
      </c>
      <c r="C127" s="1" t="s">
        <v>148</v>
      </c>
      <c r="D127" s="5" t="s">
        <v>20</v>
      </c>
      <c r="E127" s="5" t="s">
        <v>19</v>
      </c>
      <c r="F127" s="1">
        <f>INDEX('Hero Types'!A:A,MATCH(E127,'Hero Types'!B:B,0),0)</f>
        <v>6</v>
      </c>
      <c r="G127" s="5" t="s">
        <v>19</v>
      </c>
      <c r="H127" s="5">
        <v>6</v>
      </c>
      <c r="I127" s="5">
        <v>4</v>
      </c>
      <c r="J127" s="5" t="s">
        <v>150</v>
      </c>
      <c r="K127" s="5" t="s">
        <v>643</v>
      </c>
      <c r="L127" s="1">
        <v>3</v>
      </c>
      <c r="M127" s="1">
        <v>6</v>
      </c>
      <c r="N127" s="1" t="s">
        <v>467</v>
      </c>
      <c r="O127" s="1">
        <v>3</v>
      </c>
      <c r="P127" s="27"/>
      <c r="Q127" s="1" t="s">
        <v>643</v>
      </c>
      <c r="R127" t="str">
        <f>IF(REFHero[[#This Row],[Rarity Tier]]=REFHero[[#This Row],[Max Rarity]],"Max","Evo")</f>
        <v>Max</v>
      </c>
      <c r="S127" s="12"/>
      <c r="W127" s="12"/>
      <c r="X127" s="12"/>
      <c r="Y127" s="12"/>
      <c r="Z127" s="12"/>
      <c r="AB127" s="12"/>
      <c r="BB127" s="11"/>
      <c r="BC127" s="11"/>
      <c r="BD127" s="11"/>
    </row>
    <row r="128" spans="1:56" customFormat="1" ht="16">
      <c r="A128" s="7" t="s">
        <v>1146</v>
      </c>
      <c r="B128" s="1" t="s">
        <v>24</v>
      </c>
      <c r="C128" s="1" t="s">
        <v>148</v>
      </c>
      <c r="D128" s="5" t="s">
        <v>20</v>
      </c>
      <c r="E128" s="5" t="s">
        <v>19</v>
      </c>
      <c r="F128" s="1">
        <f>INDEX('Hero Types'!A:A,MATCH(E128,'Hero Types'!B:B,0),0)</f>
        <v>6</v>
      </c>
      <c r="G128" s="5" t="s">
        <v>19</v>
      </c>
      <c r="H128" s="5">
        <v>3</v>
      </c>
      <c r="I128" s="5">
        <v>1</v>
      </c>
      <c r="J128" s="5" t="s">
        <v>150</v>
      </c>
      <c r="K128" s="5" t="s">
        <v>576</v>
      </c>
      <c r="L128" s="1">
        <v>3</v>
      </c>
      <c r="M128" s="1">
        <v>6</v>
      </c>
      <c r="N128" s="1" t="s">
        <v>467</v>
      </c>
      <c r="O128" s="1">
        <v>1</v>
      </c>
      <c r="P128" s="27"/>
      <c r="Q128" s="1" t="s">
        <v>576</v>
      </c>
      <c r="R128" t="str">
        <f>IF(REFHero[[#This Row],[Rarity Tier]]=REFHero[[#This Row],[Max Rarity]],"Max","Evo")</f>
        <v>Evo</v>
      </c>
      <c r="S128" s="12"/>
      <c r="W128" s="12"/>
      <c r="X128" s="12"/>
      <c r="Y128" s="12"/>
      <c r="Z128" s="12"/>
      <c r="AB128" s="211"/>
      <c r="BB128" s="11"/>
      <c r="BC128" s="11"/>
      <c r="BD128" s="11"/>
    </row>
    <row r="129" spans="1:56" customFormat="1" ht="16">
      <c r="A129" s="7" t="s">
        <v>1147</v>
      </c>
      <c r="B129" s="1" t="s">
        <v>24</v>
      </c>
      <c r="C129" s="1" t="s">
        <v>148</v>
      </c>
      <c r="D129" s="5" t="s">
        <v>20</v>
      </c>
      <c r="E129" s="5" t="s">
        <v>19</v>
      </c>
      <c r="F129" s="1">
        <f>INDEX('Hero Types'!A:A,MATCH(E129,'Hero Types'!B:B,0),0)</f>
        <v>6</v>
      </c>
      <c r="G129" s="5" t="s">
        <v>19</v>
      </c>
      <c r="H129" s="5">
        <v>4</v>
      </c>
      <c r="I129" s="5">
        <v>2</v>
      </c>
      <c r="J129" s="5" t="s">
        <v>150</v>
      </c>
      <c r="K129" s="5" t="s">
        <v>577</v>
      </c>
      <c r="L129" s="1">
        <v>3</v>
      </c>
      <c r="M129" s="1">
        <v>6</v>
      </c>
      <c r="N129" s="1" t="s">
        <v>467</v>
      </c>
      <c r="O129" s="1">
        <v>2</v>
      </c>
      <c r="P129" s="27"/>
      <c r="Q129" s="1" t="s">
        <v>577</v>
      </c>
      <c r="R129" t="str">
        <f>IF(REFHero[[#This Row],[Rarity Tier]]=REFHero[[#This Row],[Max Rarity]],"Max","Evo")</f>
        <v>Evo</v>
      </c>
      <c r="S129" s="12"/>
      <c r="W129" s="12"/>
      <c r="X129" s="12"/>
      <c r="Y129" s="12"/>
      <c r="AB129" s="213"/>
      <c r="BB129" s="11"/>
      <c r="BC129" s="11"/>
      <c r="BD129" s="11"/>
    </row>
    <row r="130" spans="1:56" customFormat="1" ht="16">
      <c r="A130" s="7" t="s">
        <v>1148</v>
      </c>
      <c r="B130" s="1" t="s">
        <v>24</v>
      </c>
      <c r="C130" s="1" t="s">
        <v>148</v>
      </c>
      <c r="D130" s="5" t="s">
        <v>20</v>
      </c>
      <c r="E130" s="5" t="s">
        <v>19</v>
      </c>
      <c r="F130" s="1">
        <f>INDEX('Hero Types'!A:A,MATCH(E130,'Hero Types'!B:B,0),0)</f>
        <v>6</v>
      </c>
      <c r="G130" s="5" t="s">
        <v>19</v>
      </c>
      <c r="H130" s="5">
        <v>5</v>
      </c>
      <c r="I130" s="5">
        <v>3</v>
      </c>
      <c r="J130" s="5" t="s">
        <v>150</v>
      </c>
      <c r="K130" s="5" t="s">
        <v>578</v>
      </c>
      <c r="L130" s="1">
        <v>3</v>
      </c>
      <c r="M130" s="1">
        <v>6</v>
      </c>
      <c r="N130" s="1" t="s">
        <v>467</v>
      </c>
      <c r="O130" s="1">
        <v>3</v>
      </c>
      <c r="P130" s="27"/>
      <c r="Q130" s="1" t="s">
        <v>578</v>
      </c>
      <c r="R130" t="str">
        <f>IF(REFHero[[#This Row],[Rarity Tier]]=REFHero[[#This Row],[Max Rarity]],"Max","Evo")</f>
        <v>Evo</v>
      </c>
      <c r="S130" s="12"/>
      <c r="W130" s="12"/>
      <c r="X130" s="12"/>
      <c r="Y130" s="12"/>
      <c r="AB130" s="213"/>
      <c r="BB130" s="11"/>
      <c r="BC130" s="11"/>
      <c r="BD130" s="11"/>
    </row>
    <row r="131" spans="1:56" customFormat="1" ht="16">
      <c r="A131" s="7" t="s">
        <v>1149</v>
      </c>
      <c r="B131" s="1" t="s">
        <v>24</v>
      </c>
      <c r="C131" s="1" t="s">
        <v>148</v>
      </c>
      <c r="D131" s="5" t="s">
        <v>20</v>
      </c>
      <c r="E131" s="5" t="s">
        <v>19</v>
      </c>
      <c r="F131" s="1">
        <f>INDEX('Hero Types'!A:A,MATCH(E131,'Hero Types'!B:B,0),0)</f>
        <v>6</v>
      </c>
      <c r="G131" s="5" t="s">
        <v>19</v>
      </c>
      <c r="H131" s="5">
        <v>6</v>
      </c>
      <c r="I131" s="5">
        <v>4</v>
      </c>
      <c r="J131" s="5" t="s">
        <v>150</v>
      </c>
      <c r="K131" s="5" t="s">
        <v>579</v>
      </c>
      <c r="L131" s="1">
        <v>3</v>
      </c>
      <c r="M131" s="1">
        <v>6</v>
      </c>
      <c r="N131" s="1" t="s">
        <v>467</v>
      </c>
      <c r="O131" s="1">
        <v>3</v>
      </c>
      <c r="P131" s="27"/>
      <c r="Q131" s="1" t="s">
        <v>579</v>
      </c>
      <c r="R131" t="str">
        <f>IF(REFHero[[#This Row],[Rarity Tier]]=REFHero[[#This Row],[Max Rarity]],"Max","Evo")</f>
        <v>Max</v>
      </c>
      <c r="S131" s="12"/>
      <c r="W131" s="12"/>
      <c r="X131" s="12"/>
      <c r="Y131" s="12"/>
      <c r="AB131" s="213"/>
      <c r="BB131" s="11"/>
      <c r="BC131" s="11"/>
      <c r="BD131" s="11"/>
    </row>
    <row r="132" spans="1:56" customFormat="1" ht="16">
      <c r="A132" s="7" t="s">
        <v>795</v>
      </c>
      <c r="B132" s="1" t="s">
        <v>26</v>
      </c>
      <c r="C132" s="1" t="s">
        <v>148</v>
      </c>
      <c r="D132" s="5" t="s">
        <v>820</v>
      </c>
      <c r="E132" s="5" t="s">
        <v>15</v>
      </c>
      <c r="F132" s="1">
        <f>INDEX('Hero Types'!A:A,MATCH(E132,'Hero Types'!B:B,0),0)</f>
        <v>1</v>
      </c>
      <c r="G132" s="5" t="s">
        <v>51</v>
      </c>
      <c r="H132" s="5">
        <v>2</v>
      </c>
      <c r="I132" s="5">
        <v>1</v>
      </c>
      <c r="J132" s="5" t="s">
        <v>1368</v>
      </c>
      <c r="K132" s="5" t="s">
        <v>442</v>
      </c>
      <c r="L132" s="5">
        <v>2</v>
      </c>
      <c r="M132" s="1">
        <v>2</v>
      </c>
      <c r="N132" s="1" t="s">
        <v>462</v>
      </c>
      <c r="O132" s="1">
        <v>1</v>
      </c>
      <c r="P132" s="27"/>
      <c r="Q132" s="1" t="s">
        <v>442</v>
      </c>
      <c r="R132" t="str">
        <f>IF(REFHero[[#This Row],[Rarity Tier]]=REFHero[[#This Row],[Max Rarity]],"Max","Evo")</f>
        <v>Max</v>
      </c>
      <c r="S132" s="12"/>
      <c r="W132" s="12"/>
      <c r="X132" s="12"/>
      <c r="Y132" s="12"/>
      <c r="AB132" s="129"/>
      <c r="BB132" s="11"/>
      <c r="BC132" s="11"/>
      <c r="BD132" s="11"/>
    </row>
    <row r="133" spans="1:56" customFormat="1" ht="16">
      <c r="A133" s="7" t="s">
        <v>796</v>
      </c>
      <c r="B133" s="1" t="s">
        <v>26</v>
      </c>
      <c r="C133" s="1" t="s">
        <v>148</v>
      </c>
      <c r="D133" s="5" t="s">
        <v>820</v>
      </c>
      <c r="E133" s="5" t="s">
        <v>15</v>
      </c>
      <c r="F133" s="1">
        <f>INDEX('Hero Types'!A:A,MATCH(E133,'Hero Types'!B:B,0),0)</f>
        <v>1</v>
      </c>
      <c r="G133" s="5" t="s">
        <v>51</v>
      </c>
      <c r="H133" s="5">
        <v>3</v>
      </c>
      <c r="I133" s="5">
        <v>1</v>
      </c>
      <c r="J133" s="5" t="s">
        <v>185</v>
      </c>
      <c r="K133" s="5" t="s">
        <v>443</v>
      </c>
      <c r="L133" s="5">
        <v>3</v>
      </c>
      <c r="M133" s="1">
        <v>3</v>
      </c>
      <c r="N133" s="1" t="s">
        <v>462</v>
      </c>
      <c r="O133" s="1">
        <v>1</v>
      </c>
      <c r="P133" s="27"/>
      <c r="Q133" s="1" t="s">
        <v>443</v>
      </c>
      <c r="R133" t="str">
        <f>IF(REFHero[[#This Row],[Rarity Tier]]=REFHero[[#This Row],[Max Rarity]],"Max","Evo")</f>
        <v>Max</v>
      </c>
      <c r="S133" s="12"/>
      <c r="W133" s="12"/>
      <c r="X133" s="12"/>
      <c r="Y133" s="12"/>
      <c r="AB133" s="129"/>
      <c r="BB133" s="11"/>
      <c r="BC133" s="11"/>
      <c r="BD133" s="11"/>
    </row>
    <row r="134" spans="1:56" customFormat="1" ht="16">
      <c r="A134" s="7" t="s">
        <v>758</v>
      </c>
      <c r="B134" s="1" t="s">
        <v>23</v>
      </c>
      <c r="C134" s="1" t="s">
        <v>148</v>
      </c>
      <c r="D134" s="5" t="s">
        <v>820</v>
      </c>
      <c r="E134" s="5" t="s">
        <v>15</v>
      </c>
      <c r="F134" s="1">
        <f>INDEX('Hero Types'!A:A,MATCH(E134,'Hero Types'!B:B,0),0)</f>
        <v>1</v>
      </c>
      <c r="G134" s="5" t="s">
        <v>51</v>
      </c>
      <c r="H134" s="5">
        <v>2</v>
      </c>
      <c r="I134" s="5">
        <v>1</v>
      </c>
      <c r="J134" s="5" t="s">
        <v>1368</v>
      </c>
      <c r="K134" s="5" t="s">
        <v>444</v>
      </c>
      <c r="L134" s="5">
        <v>2</v>
      </c>
      <c r="M134" s="1">
        <v>2</v>
      </c>
      <c r="N134" s="1" t="s">
        <v>462</v>
      </c>
      <c r="O134" s="1">
        <v>1</v>
      </c>
      <c r="P134" s="27"/>
      <c r="Q134" s="1" t="s">
        <v>444</v>
      </c>
      <c r="R134" t="str">
        <f>IF(REFHero[[#This Row],[Rarity Tier]]=REFHero[[#This Row],[Max Rarity]],"Max","Evo")</f>
        <v>Max</v>
      </c>
      <c r="S134" s="12"/>
      <c r="W134" s="12"/>
      <c r="X134" s="12"/>
      <c r="Y134" s="12"/>
      <c r="Z134" s="12"/>
      <c r="AB134" s="129"/>
      <c r="BB134" s="11"/>
      <c r="BC134" s="11"/>
      <c r="BD134" s="11"/>
    </row>
    <row r="135" spans="1:56" customFormat="1" ht="16">
      <c r="A135" s="7" t="s">
        <v>777</v>
      </c>
      <c r="B135" s="1" t="s">
        <v>23</v>
      </c>
      <c r="C135" s="1" t="s">
        <v>148</v>
      </c>
      <c r="D135" s="5" t="s">
        <v>820</v>
      </c>
      <c r="E135" s="5" t="s">
        <v>15</v>
      </c>
      <c r="F135" s="1">
        <f>INDEX('Hero Types'!A:A,MATCH(E135,'Hero Types'!B:B,0),0)</f>
        <v>1</v>
      </c>
      <c r="G135" s="5" t="s">
        <v>51</v>
      </c>
      <c r="H135" s="5">
        <v>3</v>
      </c>
      <c r="I135" s="5">
        <v>1</v>
      </c>
      <c r="J135" s="5" t="s">
        <v>185</v>
      </c>
      <c r="K135" s="5" t="s">
        <v>445</v>
      </c>
      <c r="L135" s="5">
        <v>3</v>
      </c>
      <c r="M135" s="1">
        <v>3</v>
      </c>
      <c r="N135" s="1" t="s">
        <v>462</v>
      </c>
      <c r="O135" s="1">
        <v>1</v>
      </c>
      <c r="P135" s="27"/>
      <c r="Q135" s="1" t="s">
        <v>445</v>
      </c>
      <c r="R135" t="str">
        <f>IF(REFHero[[#This Row],[Rarity Tier]]=REFHero[[#This Row],[Max Rarity]],"Max","Evo")</f>
        <v>Max</v>
      </c>
      <c r="S135" s="12"/>
      <c r="W135" s="12"/>
      <c r="X135" s="12"/>
      <c r="Y135" s="12"/>
      <c r="Z135" s="12"/>
      <c r="AB135" s="129"/>
      <c r="BB135" s="11"/>
      <c r="BC135" s="11"/>
      <c r="BD135" s="11"/>
    </row>
    <row r="136" spans="1:56" customFormat="1" ht="16">
      <c r="A136" s="7" t="s">
        <v>419</v>
      </c>
      <c r="B136" s="1" t="s">
        <v>22</v>
      </c>
      <c r="C136" s="1" t="s">
        <v>148</v>
      </c>
      <c r="D136" s="5" t="s">
        <v>820</v>
      </c>
      <c r="E136" s="5" t="s">
        <v>15</v>
      </c>
      <c r="F136" s="1">
        <f>INDEX('Hero Types'!A:A,MATCH(E136,'Hero Types'!B:B,0),0)</f>
        <v>1</v>
      </c>
      <c r="G136" s="5" t="s">
        <v>51</v>
      </c>
      <c r="H136" s="5">
        <v>2</v>
      </c>
      <c r="I136" s="5">
        <v>1</v>
      </c>
      <c r="J136" s="5" t="s">
        <v>1368</v>
      </c>
      <c r="K136" s="5" t="s">
        <v>446</v>
      </c>
      <c r="L136" s="5">
        <v>2</v>
      </c>
      <c r="M136" s="1">
        <v>2</v>
      </c>
      <c r="N136" s="1" t="s">
        <v>462</v>
      </c>
      <c r="O136" s="1">
        <v>1</v>
      </c>
      <c r="P136" s="27"/>
      <c r="Q136" s="1" t="s">
        <v>446</v>
      </c>
      <c r="R136" t="str">
        <f>IF(REFHero[[#This Row],[Rarity Tier]]=REFHero[[#This Row],[Max Rarity]],"Max","Evo")</f>
        <v>Max</v>
      </c>
      <c r="S136" s="12"/>
      <c r="W136" s="12"/>
      <c r="X136" s="12"/>
      <c r="Y136" s="12"/>
      <c r="AB136" s="129"/>
      <c r="BB136" s="11"/>
      <c r="BC136" s="11"/>
      <c r="BD136" s="11"/>
    </row>
    <row r="137" spans="1:56" customFormat="1" ht="16">
      <c r="A137" s="7" t="s">
        <v>420</v>
      </c>
      <c r="B137" s="1" t="s">
        <v>22</v>
      </c>
      <c r="C137" s="1" t="s">
        <v>148</v>
      </c>
      <c r="D137" s="5" t="s">
        <v>820</v>
      </c>
      <c r="E137" s="5" t="s">
        <v>15</v>
      </c>
      <c r="F137" s="1">
        <f>INDEX('Hero Types'!A:A,MATCH(E137,'Hero Types'!B:B,0),0)</f>
        <v>1</v>
      </c>
      <c r="G137" s="5" t="s">
        <v>51</v>
      </c>
      <c r="H137" s="5">
        <v>3</v>
      </c>
      <c r="I137" s="5">
        <v>1</v>
      </c>
      <c r="J137" s="5" t="s">
        <v>185</v>
      </c>
      <c r="K137" s="5" t="s">
        <v>447</v>
      </c>
      <c r="L137" s="5">
        <v>3</v>
      </c>
      <c r="M137" s="1">
        <v>3</v>
      </c>
      <c r="N137" s="1" t="s">
        <v>462</v>
      </c>
      <c r="O137" s="1">
        <v>1</v>
      </c>
      <c r="P137" s="27"/>
      <c r="Q137" s="1" t="s">
        <v>447</v>
      </c>
      <c r="R137" t="str">
        <f>IF(REFHero[[#This Row],[Rarity Tier]]=REFHero[[#This Row],[Max Rarity]],"Max","Evo")</f>
        <v>Max</v>
      </c>
      <c r="S137" s="12"/>
      <c r="W137" s="12"/>
      <c r="X137" s="12"/>
      <c r="Y137" s="12"/>
      <c r="AB137" s="129"/>
      <c r="BB137" s="11"/>
      <c r="BC137" s="11"/>
      <c r="BD137" s="11"/>
    </row>
    <row r="138" spans="1:56" customFormat="1" ht="16">
      <c r="A138" s="7" t="s">
        <v>775</v>
      </c>
      <c r="B138" s="1" t="s">
        <v>25</v>
      </c>
      <c r="C138" s="1" t="s">
        <v>148</v>
      </c>
      <c r="D138" s="5" t="s">
        <v>820</v>
      </c>
      <c r="E138" s="5" t="s">
        <v>15</v>
      </c>
      <c r="F138" s="1">
        <f>INDEX('Hero Types'!A:A,MATCH(E138,'Hero Types'!B:B,0),0)</f>
        <v>1</v>
      </c>
      <c r="G138" s="5" t="s">
        <v>51</v>
      </c>
      <c r="H138" s="5">
        <v>2</v>
      </c>
      <c r="I138" s="5">
        <v>1</v>
      </c>
      <c r="J138" s="5" t="s">
        <v>1368</v>
      </c>
      <c r="K138" s="5" t="s">
        <v>448</v>
      </c>
      <c r="L138" s="5">
        <v>2</v>
      </c>
      <c r="M138" s="1">
        <v>2</v>
      </c>
      <c r="N138" s="1" t="s">
        <v>462</v>
      </c>
      <c r="O138" s="1">
        <v>1</v>
      </c>
      <c r="P138" s="27"/>
      <c r="Q138" s="1" t="s">
        <v>448</v>
      </c>
      <c r="R138" t="str">
        <f>IF(REFHero[[#This Row],[Rarity Tier]]=REFHero[[#This Row],[Max Rarity]],"Max","Evo")</f>
        <v>Max</v>
      </c>
      <c r="S138" s="12"/>
      <c r="W138" s="12"/>
      <c r="X138" s="12"/>
      <c r="Y138" s="12"/>
      <c r="AB138" s="129"/>
      <c r="BB138" s="11"/>
      <c r="BC138" s="11"/>
      <c r="BD138" s="11"/>
    </row>
    <row r="139" spans="1:56" customFormat="1" ht="16">
      <c r="A139" s="7" t="s">
        <v>776</v>
      </c>
      <c r="B139" s="1" t="s">
        <v>25</v>
      </c>
      <c r="C139" s="1" t="s">
        <v>148</v>
      </c>
      <c r="D139" s="5" t="s">
        <v>820</v>
      </c>
      <c r="E139" s="5" t="s">
        <v>15</v>
      </c>
      <c r="F139" s="1">
        <f>INDEX('Hero Types'!A:A,MATCH(E139,'Hero Types'!B:B,0),0)</f>
        <v>1</v>
      </c>
      <c r="G139" s="5" t="s">
        <v>51</v>
      </c>
      <c r="H139" s="5">
        <v>3</v>
      </c>
      <c r="I139" s="5">
        <v>1</v>
      </c>
      <c r="J139" s="5" t="s">
        <v>185</v>
      </c>
      <c r="K139" s="5" t="s">
        <v>449</v>
      </c>
      <c r="L139" s="5">
        <v>3</v>
      </c>
      <c r="M139" s="1">
        <v>3</v>
      </c>
      <c r="N139" s="1" t="s">
        <v>462</v>
      </c>
      <c r="O139" s="1">
        <v>1</v>
      </c>
      <c r="P139" s="27"/>
      <c r="Q139" s="1" t="s">
        <v>449</v>
      </c>
      <c r="R139" t="str">
        <f>IF(REFHero[[#This Row],[Rarity Tier]]=REFHero[[#This Row],[Max Rarity]],"Max","Evo")</f>
        <v>Max</v>
      </c>
      <c r="S139" s="12"/>
      <c r="W139" s="12"/>
      <c r="X139" s="12"/>
      <c r="Y139" s="12"/>
      <c r="AB139" s="129"/>
      <c r="BB139" s="11"/>
      <c r="BC139" s="11"/>
      <c r="BD139" s="11"/>
    </row>
    <row r="140" spans="1:56" customFormat="1" ht="16">
      <c r="A140" s="7" t="s">
        <v>747</v>
      </c>
      <c r="B140" s="1" t="s">
        <v>24</v>
      </c>
      <c r="C140" s="1" t="s">
        <v>148</v>
      </c>
      <c r="D140" s="5" t="s">
        <v>820</v>
      </c>
      <c r="E140" s="5" t="s">
        <v>15</v>
      </c>
      <c r="F140" s="1">
        <f>INDEX('Hero Types'!A:A,MATCH(E140,'Hero Types'!B:B,0),0)</f>
        <v>1</v>
      </c>
      <c r="G140" s="5" t="s">
        <v>51</v>
      </c>
      <c r="H140" s="5">
        <v>2</v>
      </c>
      <c r="I140" s="5">
        <v>1</v>
      </c>
      <c r="J140" s="5" t="s">
        <v>1368</v>
      </c>
      <c r="K140" s="5" t="s">
        <v>450</v>
      </c>
      <c r="L140" s="5">
        <v>2</v>
      </c>
      <c r="M140" s="1">
        <v>2</v>
      </c>
      <c r="N140" s="1" t="s">
        <v>462</v>
      </c>
      <c r="O140" s="1">
        <v>1</v>
      </c>
      <c r="P140" s="27"/>
      <c r="Q140" s="1" t="s">
        <v>450</v>
      </c>
      <c r="R140" t="str">
        <f>IF(REFHero[[#This Row],[Rarity Tier]]=REFHero[[#This Row],[Max Rarity]],"Max","Evo")</f>
        <v>Max</v>
      </c>
      <c r="S140" s="12"/>
      <c r="W140" s="12"/>
      <c r="X140" s="12"/>
      <c r="Y140" s="12"/>
      <c r="AB140" s="129"/>
      <c r="BB140" s="11"/>
      <c r="BC140" s="11"/>
      <c r="BD140" s="11"/>
    </row>
    <row r="141" spans="1:56" customFormat="1" ht="16">
      <c r="A141" s="7" t="s">
        <v>746</v>
      </c>
      <c r="B141" s="1" t="s">
        <v>24</v>
      </c>
      <c r="C141" s="1" t="s">
        <v>148</v>
      </c>
      <c r="D141" s="5" t="s">
        <v>820</v>
      </c>
      <c r="E141" s="5" t="s">
        <v>15</v>
      </c>
      <c r="F141" s="1">
        <f>INDEX('Hero Types'!A:A,MATCH(E141,'Hero Types'!B:B,0),0)</f>
        <v>1</v>
      </c>
      <c r="G141" s="5" t="s">
        <v>51</v>
      </c>
      <c r="H141" s="5">
        <v>3</v>
      </c>
      <c r="I141" s="5">
        <v>1</v>
      </c>
      <c r="J141" s="5" t="s">
        <v>185</v>
      </c>
      <c r="K141" s="5" t="s">
        <v>451</v>
      </c>
      <c r="L141" s="5">
        <v>3</v>
      </c>
      <c r="M141" s="1">
        <v>3</v>
      </c>
      <c r="N141" s="1" t="s">
        <v>462</v>
      </c>
      <c r="O141" s="1">
        <v>1</v>
      </c>
      <c r="P141" s="27"/>
      <c r="Q141" s="1" t="s">
        <v>451</v>
      </c>
      <c r="R141" t="str">
        <f>IF(REFHero[[#This Row],[Rarity Tier]]=REFHero[[#This Row],[Max Rarity]],"Max","Evo")</f>
        <v>Max</v>
      </c>
      <c r="S141" s="12"/>
      <c r="W141" s="12"/>
      <c r="X141" s="12"/>
      <c r="Y141" s="12"/>
      <c r="AB141" s="129"/>
      <c r="BB141" s="11"/>
      <c r="BC141" s="11"/>
      <c r="BD141" s="11"/>
    </row>
    <row r="142" spans="1:56" customFormat="1" ht="16">
      <c r="A142" s="7" t="s">
        <v>1093</v>
      </c>
      <c r="B142" s="1" t="s">
        <v>26</v>
      </c>
      <c r="C142" s="1" t="s">
        <v>157</v>
      </c>
      <c r="D142" s="5" t="s">
        <v>93</v>
      </c>
      <c r="E142" s="5" t="s">
        <v>18</v>
      </c>
      <c r="F142" s="1">
        <f>INDEX('Hero Types'!A:A,MATCH(E142,'Hero Types'!B:B,0),0)</f>
        <v>5</v>
      </c>
      <c r="G142" s="5" t="s">
        <v>231</v>
      </c>
      <c r="H142" s="5">
        <v>3</v>
      </c>
      <c r="I142" s="5">
        <v>1</v>
      </c>
      <c r="J142" s="5" t="s">
        <v>183</v>
      </c>
      <c r="K142" s="5" t="s">
        <v>702</v>
      </c>
      <c r="L142" s="1">
        <v>3</v>
      </c>
      <c r="M142" s="1">
        <v>4</v>
      </c>
      <c r="N142" s="1" t="s">
        <v>467</v>
      </c>
      <c r="O142" s="1">
        <v>1</v>
      </c>
      <c r="P142" s="27"/>
      <c r="Q142" s="1" t="s">
        <v>500</v>
      </c>
      <c r="R142" t="str">
        <f>IF(REFHero[[#This Row],[Rarity Tier]]=REFHero[[#This Row],[Max Rarity]],"Max","Evo")</f>
        <v>Evo</v>
      </c>
      <c r="S142" s="12"/>
      <c r="W142" s="12"/>
      <c r="X142" s="12"/>
      <c r="Y142" s="12"/>
      <c r="AB142" s="129"/>
      <c r="BB142" s="11"/>
      <c r="BC142" s="11"/>
      <c r="BD142" s="11"/>
    </row>
    <row r="143" spans="1:56" customFormat="1" ht="16">
      <c r="A143" s="7" t="s">
        <v>1094</v>
      </c>
      <c r="B143" s="1" t="s">
        <v>26</v>
      </c>
      <c r="C143" s="1" t="s">
        <v>157</v>
      </c>
      <c r="D143" s="5" t="s">
        <v>93</v>
      </c>
      <c r="E143" s="5" t="s">
        <v>18</v>
      </c>
      <c r="F143" s="1">
        <f>INDEX('Hero Types'!A:A,MATCH(E143,'Hero Types'!B:B,0),0)</f>
        <v>5</v>
      </c>
      <c r="G143" s="5" t="s">
        <v>231</v>
      </c>
      <c r="H143" s="5">
        <v>4</v>
      </c>
      <c r="I143" s="5">
        <v>2</v>
      </c>
      <c r="J143" s="5" t="s">
        <v>183</v>
      </c>
      <c r="K143" s="5" t="s">
        <v>703</v>
      </c>
      <c r="L143" s="1">
        <v>3</v>
      </c>
      <c r="M143" s="1">
        <v>4</v>
      </c>
      <c r="N143" s="1" t="s">
        <v>467</v>
      </c>
      <c r="O143" s="1">
        <v>1</v>
      </c>
      <c r="P143" s="27"/>
      <c r="Q143" s="1" t="s">
        <v>501</v>
      </c>
      <c r="R143" t="str">
        <f>IF(REFHero[[#This Row],[Rarity Tier]]=REFHero[[#This Row],[Max Rarity]],"Max","Evo")</f>
        <v>Max</v>
      </c>
      <c r="S143" s="12"/>
      <c r="W143" s="12"/>
      <c r="X143" s="12"/>
      <c r="Y143" s="12"/>
      <c r="AB143" s="129"/>
      <c r="BB143" s="11"/>
      <c r="BC143" s="11"/>
      <c r="BD143" s="11"/>
    </row>
    <row r="144" spans="1:56" customFormat="1" ht="16">
      <c r="A144" s="7" t="s">
        <v>1108</v>
      </c>
      <c r="B144" s="1" t="s">
        <v>23</v>
      </c>
      <c r="C144" s="1" t="s">
        <v>157</v>
      </c>
      <c r="D144" s="5" t="s">
        <v>93</v>
      </c>
      <c r="E144" s="5" t="s">
        <v>18</v>
      </c>
      <c r="F144" s="1">
        <f>INDEX('Hero Types'!A:A,MATCH(E144,'Hero Types'!B:B,0),0)</f>
        <v>5</v>
      </c>
      <c r="G144" s="123" t="s">
        <v>210</v>
      </c>
      <c r="H144" s="5">
        <v>3</v>
      </c>
      <c r="I144" s="5">
        <v>1</v>
      </c>
      <c r="J144" s="5" t="s">
        <v>183</v>
      </c>
      <c r="K144" s="123" t="s">
        <v>1080</v>
      </c>
      <c r="L144" s="1">
        <v>3</v>
      </c>
      <c r="M144" s="1">
        <v>4</v>
      </c>
      <c r="N144" s="1" t="s">
        <v>467</v>
      </c>
      <c r="O144" s="1">
        <v>1</v>
      </c>
      <c r="P144" s="27"/>
      <c r="Q144" s="1" t="s">
        <v>492</v>
      </c>
      <c r="R144" t="str">
        <f>IF(REFHero[[#This Row],[Rarity Tier]]=REFHero[[#This Row],[Max Rarity]],"Max","Evo")</f>
        <v>Evo</v>
      </c>
      <c r="S144" s="12"/>
      <c r="W144" s="12"/>
      <c r="X144" s="12"/>
      <c r="Y144" s="12"/>
      <c r="Z144" s="12"/>
      <c r="AB144" s="129"/>
      <c r="BB144" s="11"/>
      <c r="BC144" s="11"/>
      <c r="BD144" s="11"/>
    </row>
    <row r="145" spans="1:56" customFormat="1" ht="16">
      <c r="A145" s="7" t="s">
        <v>1109</v>
      </c>
      <c r="B145" s="1" t="s">
        <v>23</v>
      </c>
      <c r="C145" s="1" t="s">
        <v>157</v>
      </c>
      <c r="D145" s="5" t="s">
        <v>93</v>
      </c>
      <c r="E145" s="5" t="s">
        <v>18</v>
      </c>
      <c r="F145" s="1">
        <f>INDEX('Hero Types'!A:A,MATCH(E145,'Hero Types'!B:B,0),0)</f>
        <v>5</v>
      </c>
      <c r="G145" s="123" t="s">
        <v>210</v>
      </c>
      <c r="H145" s="5">
        <v>4</v>
      </c>
      <c r="I145" s="5">
        <v>2</v>
      </c>
      <c r="J145" s="5" t="s">
        <v>183</v>
      </c>
      <c r="K145" s="123" t="s">
        <v>1081</v>
      </c>
      <c r="L145" s="1">
        <v>3</v>
      </c>
      <c r="M145" s="1">
        <v>4</v>
      </c>
      <c r="N145" s="1" t="s">
        <v>467</v>
      </c>
      <c r="O145" s="1">
        <v>1</v>
      </c>
      <c r="P145" s="27"/>
      <c r="Q145" s="1" t="s">
        <v>493</v>
      </c>
      <c r="R145" t="str">
        <f>IF(REFHero[[#This Row],[Rarity Tier]]=REFHero[[#This Row],[Max Rarity]],"Max","Evo")</f>
        <v>Max</v>
      </c>
      <c r="S145" s="12"/>
      <c r="W145" s="12"/>
      <c r="X145" s="12"/>
      <c r="Y145" s="12"/>
      <c r="AB145" s="129"/>
      <c r="BB145" s="11"/>
      <c r="BC145" s="11"/>
      <c r="BD145" s="11"/>
    </row>
    <row r="146" spans="1:56" customFormat="1" ht="16">
      <c r="A146" s="7" t="s">
        <v>1112</v>
      </c>
      <c r="B146" s="1" t="s">
        <v>22</v>
      </c>
      <c r="C146" s="1" t="s">
        <v>157</v>
      </c>
      <c r="D146" s="5" t="s">
        <v>85</v>
      </c>
      <c r="E146" s="5" t="s">
        <v>18</v>
      </c>
      <c r="F146" s="1">
        <f>INDEX('Hero Types'!A:A,MATCH(E146,'Hero Types'!B:B,0),0)</f>
        <v>5</v>
      </c>
      <c r="G146" s="5" t="s">
        <v>179</v>
      </c>
      <c r="H146" s="5">
        <v>3</v>
      </c>
      <c r="I146" s="5">
        <v>1</v>
      </c>
      <c r="J146" s="5" t="s">
        <v>183</v>
      </c>
      <c r="K146" s="5" t="s">
        <v>574</v>
      </c>
      <c r="L146" s="1">
        <v>3</v>
      </c>
      <c r="M146" s="1">
        <v>4</v>
      </c>
      <c r="N146" s="1" t="s">
        <v>467</v>
      </c>
      <c r="O146" s="1">
        <v>1</v>
      </c>
      <c r="P146" s="27"/>
      <c r="Q146" s="1" t="s">
        <v>484</v>
      </c>
      <c r="R146" t="str">
        <f>IF(REFHero[[#This Row],[Rarity Tier]]=REFHero[[#This Row],[Max Rarity]],"Max","Evo")</f>
        <v>Evo</v>
      </c>
      <c r="S146" s="12"/>
      <c r="W146" s="12"/>
      <c r="X146" s="12"/>
      <c r="Y146" s="12"/>
      <c r="AB146" s="129"/>
      <c r="BB146" s="11"/>
      <c r="BC146" s="11"/>
      <c r="BD146" s="11"/>
    </row>
    <row r="147" spans="1:56" customFormat="1" ht="16">
      <c r="A147" s="7" t="s">
        <v>1113</v>
      </c>
      <c r="B147" s="1" t="s">
        <v>22</v>
      </c>
      <c r="C147" s="1" t="s">
        <v>157</v>
      </c>
      <c r="D147" s="5" t="s">
        <v>85</v>
      </c>
      <c r="E147" s="5" t="s">
        <v>18</v>
      </c>
      <c r="F147" s="1">
        <f>INDEX('Hero Types'!A:A,MATCH(E147,'Hero Types'!B:B,0),0)</f>
        <v>5</v>
      </c>
      <c r="G147" s="5" t="s">
        <v>179</v>
      </c>
      <c r="H147" s="5">
        <v>4</v>
      </c>
      <c r="I147" s="5">
        <v>2</v>
      </c>
      <c r="J147" s="5" t="s">
        <v>183</v>
      </c>
      <c r="K147" s="5" t="s">
        <v>575</v>
      </c>
      <c r="L147" s="1">
        <v>3</v>
      </c>
      <c r="M147" s="1">
        <v>4</v>
      </c>
      <c r="N147" s="1" t="s">
        <v>467</v>
      </c>
      <c r="O147" s="1">
        <v>1</v>
      </c>
      <c r="P147" s="27"/>
      <c r="Q147" s="1" t="s">
        <v>485</v>
      </c>
      <c r="R147" t="str">
        <f>IF(REFHero[[#This Row],[Rarity Tier]]=REFHero[[#This Row],[Max Rarity]],"Max","Evo")</f>
        <v>Max</v>
      </c>
      <c r="S147" s="12"/>
      <c r="W147" s="12"/>
      <c r="X147" s="12"/>
      <c r="Y147" s="12"/>
      <c r="AB147" s="129"/>
      <c r="BB147" s="11"/>
      <c r="BC147" s="11"/>
      <c r="BD147" s="11"/>
    </row>
    <row r="148" spans="1:56" customFormat="1" ht="16">
      <c r="A148" s="7" t="s">
        <v>1150</v>
      </c>
      <c r="B148" s="1" t="s">
        <v>25</v>
      </c>
      <c r="C148" s="1" t="s">
        <v>153</v>
      </c>
      <c r="D148" s="5" t="s">
        <v>111</v>
      </c>
      <c r="E148" s="5" t="s">
        <v>18</v>
      </c>
      <c r="F148" s="1">
        <f>INDEX('Hero Types'!A:A,MATCH(E148,'Hero Types'!B:B,0),0)</f>
        <v>5</v>
      </c>
      <c r="G148" s="5" t="s">
        <v>220</v>
      </c>
      <c r="H148" s="5">
        <v>3</v>
      </c>
      <c r="I148" s="5">
        <v>1</v>
      </c>
      <c r="J148" s="5" t="s">
        <v>183</v>
      </c>
      <c r="K148" s="5" t="s">
        <v>670</v>
      </c>
      <c r="L148" s="1">
        <v>3</v>
      </c>
      <c r="M148" s="1">
        <v>4</v>
      </c>
      <c r="N148" s="1" t="s">
        <v>467</v>
      </c>
      <c r="O148" s="1">
        <v>1</v>
      </c>
      <c r="P148" s="27"/>
      <c r="Q148" s="1" t="s">
        <v>496</v>
      </c>
      <c r="R148" t="str">
        <f>IF(REFHero[[#This Row],[Rarity Tier]]=REFHero[[#This Row],[Max Rarity]],"Max","Evo")</f>
        <v>Evo</v>
      </c>
      <c r="S148" s="12"/>
      <c r="W148" s="12"/>
      <c r="X148" s="12"/>
      <c r="Y148" s="12"/>
      <c r="AB148" s="129"/>
      <c r="BB148" s="11"/>
      <c r="BC148" s="11"/>
      <c r="BD148" s="11"/>
    </row>
    <row r="149" spans="1:56" customFormat="1" ht="16">
      <c r="A149" s="7" t="s">
        <v>1151</v>
      </c>
      <c r="B149" s="1" t="s">
        <v>25</v>
      </c>
      <c r="C149" s="1" t="s">
        <v>153</v>
      </c>
      <c r="D149" s="5" t="s">
        <v>111</v>
      </c>
      <c r="E149" s="5" t="s">
        <v>18</v>
      </c>
      <c r="F149" s="1">
        <f>INDEX('Hero Types'!A:A,MATCH(E149,'Hero Types'!B:B,0),0)</f>
        <v>5</v>
      </c>
      <c r="G149" s="5" t="s">
        <v>220</v>
      </c>
      <c r="H149" s="5">
        <v>4</v>
      </c>
      <c r="I149" s="5">
        <v>2</v>
      </c>
      <c r="J149" s="5" t="s">
        <v>183</v>
      </c>
      <c r="K149" s="5" t="s">
        <v>671</v>
      </c>
      <c r="L149" s="1">
        <v>3</v>
      </c>
      <c r="M149" s="1">
        <v>4</v>
      </c>
      <c r="N149" s="1" t="s">
        <v>467</v>
      </c>
      <c r="O149" s="1">
        <v>1</v>
      </c>
      <c r="P149" s="27"/>
      <c r="Q149" s="1" t="s">
        <v>497</v>
      </c>
      <c r="R149" t="str">
        <f>IF(REFHero[[#This Row],[Rarity Tier]]=REFHero[[#This Row],[Max Rarity]],"Max","Evo")</f>
        <v>Max</v>
      </c>
      <c r="S149" s="12"/>
      <c r="W149" s="12"/>
      <c r="X149" s="12"/>
      <c r="Y149" s="12"/>
      <c r="AB149" s="129"/>
      <c r="BB149" s="11"/>
      <c r="BC149" s="11"/>
      <c r="BD149" s="11"/>
    </row>
    <row r="150" spans="1:56" customFormat="1" ht="16">
      <c r="A150" s="7" t="s">
        <v>1152</v>
      </c>
      <c r="B150" s="1" t="s">
        <v>24</v>
      </c>
      <c r="C150" s="1" t="s">
        <v>157</v>
      </c>
      <c r="D150" s="5" t="s">
        <v>85</v>
      </c>
      <c r="E150" s="5" t="s">
        <v>18</v>
      </c>
      <c r="F150" s="1">
        <f>INDEX('Hero Types'!A:A,MATCH(E150,'Hero Types'!B:B,0),0)</f>
        <v>5</v>
      </c>
      <c r="G150" s="5" t="s">
        <v>195</v>
      </c>
      <c r="H150" s="5">
        <v>3</v>
      </c>
      <c r="I150" s="5">
        <v>1</v>
      </c>
      <c r="J150" s="5" t="s">
        <v>183</v>
      </c>
      <c r="K150" s="5" t="s">
        <v>608</v>
      </c>
      <c r="L150" s="1">
        <v>3</v>
      </c>
      <c r="M150" s="1">
        <v>4</v>
      </c>
      <c r="N150" s="1" t="s">
        <v>467</v>
      </c>
      <c r="O150" s="1">
        <v>1</v>
      </c>
      <c r="P150" s="27"/>
      <c r="Q150" s="1" t="s">
        <v>488</v>
      </c>
      <c r="R150" t="str">
        <f>IF(REFHero[[#This Row],[Rarity Tier]]=REFHero[[#This Row],[Max Rarity]],"Max","Evo")</f>
        <v>Evo</v>
      </c>
      <c r="S150" s="12"/>
      <c r="W150" s="12"/>
      <c r="X150" s="12"/>
      <c r="Y150" s="12"/>
      <c r="AB150" s="129"/>
      <c r="BB150" s="11"/>
      <c r="BC150" s="11"/>
      <c r="BD150" s="11"/>
    </row>
    <row r="151" spans="1:56" customFormat="1" ht="16">
      <c r="A151" s="7" t="s">
        <v>1153</v>
      </c>
      <c r="B151" s="1" t="s">
        <v>24</v>
      </c>
      <c r="C151" s="1" t="s">
        <v>157</v>
      </c>
      <c r="D151" s="5" t="s">
        <v>85</v>
      </c>
      <c r="E151" s="5" t="s">
        <v>18</v>
      </c>
      <c r="F151" s="1">
        <f>INDEX('Hero Types'!A:A,MATCH(E151,'Hero Types'!B:B,0),0)</f>
        <v>5</v>
      </c>
      <c r="G151" s="5" t="s">
        <v>195</v>
      </c>
      <c r="H151" s="5">
        <v>4</v>
      </c>
      <c r="I151" s="5">
        <v>2</v>
      </c>
      <c r="J151" s="5" t="s">
        <v>183</v>
      </c>
      <c r="K151" s="5" t="s">
        <v>609</v>
      </c>
      <c r="L151" s="1">
        <v>3</v>
      </c>
      <c r="M151" s="1">
        <v>4</v>
      </c>
      <c r="N151" s="1" t="s">
        <v>467</v>
      </c>
      <c r="O151" s="1">
        <v>1</v>
      </c>
      <c r="P151" s="27"/>
      <c r="Q151" s="1" t="s">
        <v>489</v>
      </c>
      <c r="R151" t="str">
        <f>IF(REFHero[[#This Row],[Rarity Tier]]=REFHero[[#This Row],[Max Rarity]],"Max","Evo")</f>
        <v>Max</v>
      </c>
      <c r="S151" s="12"/>
      <c r="W151" s="12"/>
      <c r="X151" s="12"/>
      <c r="Y151" s="12"/>
      <c r="AB151" s="129"/>
      <c r="BB151" s="11"/>
      <c r="BC151" s="11"/>
      <c r="BD151" s="11"/>
    </row>
    <row r="152" spans="1:56" customFormat="1" ht="16">
      <c r="A152" s="7" t="s">
        <v>784</v>
      </c>
      <c r="B152" s="1" t="s">
        <v>26</v>
      </c>
      <c r="C152" s="1" t="s">
        <v>148</v>
      </c>
      <c r="D152" s="5" t="s">
        <v>820</v>
      </c>
      <c r="E152" s="5" t="s">
        <v>819</v>
      </c>
      <c r="F152" s="1">
        <f>INDEX('Hero Types'!A:A,MATCH(E152,'Hero Types'!B:B,0),0)</f>
        <v>7</v>
      </c>
      <c r="G152" s="5" t="s">
        <v>127</v>
      </c>
      <c r="H152" s="5">
        <v>3</v>
      </c>
      <c r="I152" s="5">
        <v>1</v>
      </c>
      <c r="J152" s="5" t="s">
        <v>526</v>
      </c>
      <c r="K152" s="5" t="s">
        <v>513</v>
      </c>
      <c r="L152" s="1">
        <v>3</v>
      </c>
      <c r="M152" s="1">
        <v>4</v>
      </c>
      <c r="N152" s="1" t="s">
        <v>462</v>
      </c>
      <c r="O152" s="1">
        <v>2</v>
      </c>
      <c r="P152" s="27"/>
      <c r="Q152" s="1" t="s">
        <v>513</v>
      </c>
      <c r="R152" t="str">
        <f>IF(REFHero[[#This Row],[Rarity Tier]]=REFHero[[#This Row],[Max Rarity]],"Max","Evo")</f>
        <v>Evo</v>
      </c>
      <c r="S152" s="12"/>
      <c r="W152" s="12"/>
      <c r="X152" s="12"/>
      <c r="Y152" s="12"/>
      <c r="AB152" s="129"/>
      <c r="BB152" s="11"/>
      <c r="BC152" s="11"/>
      <c r="BD152" s="11"/>
    </row>
    <row r="153" spans="1:56" customFormat="1" ht="16">
      <c r="A153" s="7" t="s">
        <v>785</v>
      </c>
      <c r="B153" s="1" t="s">
        <v>26</v>
      </c>
      <c r="C153" s="1" t="s">
        <v>148</v>
      </c>
      <c r="D153" s="5" t="s">
        <v>820</v>
      </c>
      <c r="E153" s="5" t="s">
        <v>819</v>
      </c>
      <c r="F153" s="1">
        <f>INDEX('Hero Types'!A:A,MATCH(E153,'Hero Types'!B:B,0),0)</f>
        <v>7</v>
      </c>
      <c r="G153" s="5" t="s">
        <v>127</v>
      </c>
      <c r="H153" s="5">
        <v>4</v>
      </c>
      <c r="I153" s="5">
        <v>2</v>
      </c>
      <c r="J153" s="5" t="s">
        <v>526</v>
      </c>
      <c r="K153" s="5" t="s">
        <v>514</v>
      </c>
      <c r="L153" s="1">
        <v>3</v>
      </c>
      <c r="M153" s="1">
        <v>4</v>
      </c>
      <c r="N153" s="1" t="s">
        <v>462</v>
      </c>
      <c r="O153" s="1">
        <v>2</v>
      </c>
      <c r="P153" s="27"/>
      <c r="Q153" s="1" t="s">
        <v>514</v>
      </c>
      <c r="R153" t="str">
        <f>IF(REFHero[[#This Row],[Rarity Tier]]=REFHero[[#This Row],[Max Rarity]],"Max","Evo")</f>
        <v>Max</v>
      </c>
      <c r="S153" s="12"/>
      <c r="W153" s="12"/>
      <c r="X153" s="12"/>
      <c r="Y153" s="12"/>
      <c r="AB153" s="129"/>
      <c r="BB153" s="11"/>
      <c r="BC153" s="11"/>
      <c r="BD153" s="11"/>
    </row>
    <row r="154" spans="1:56" customFormat="1" ht="16">
      <c r="A154" s="7" t="s">
        <v>752</v>
      </c>
      <c r="B154" s="1" t="s">
        <v>23</v>
      </c>
      <c r="C154" s="1" t="s">
        <v>157</v>
      </c>
      <c r="D154" s="5" t="s">
        <v>821</v>
      </c>
      <c r="E154" s="5" t="s">
        <v>17</v>
      </c>
      <c r="F154" s="1">
        <f>INDEX('Hero Types'!A:A,MATCH(E154,'Hero Types'!B:B,0),0)</f>
        <v>4</v>
      </c>
      <c r="G154" s="5" t="s">
        <v>32</v>
      </c>
      <c r="H154" s="5">
        <v>3</v>
      </c>
      <c r="I154" s="5">
        <v>1</v>
      </c>
      <c r="J154" s="5" t="s">
        <v>526</v>
      </c>
      <c r="K154" s="5" t="s">
        <v>633</v>
      </c>
      <c r="L154" s="1">
        <v>3</v>
      </c>
      <c r="M154" s="1">
        <v>4</v>
      </c>
      <c r="N154" s="1" t="s">
        <v>462</v>
      </c>
      <c r="O154" s="1">
        <v>1</v>
      </c>
      <c r="P154" s="27"/>
      <c r="Q154" s="1" t="s">
        <v>520</v>
      </c>
      <c r="R154" t="str">
        <f>IF(REFHero[[#This Row],[Rarity Tier]]=REFHero[[#This Row],[Max Rarity]],"Max","Evo")</f>
        <v>Evo</v>
      </c>
      <c r="S154" s="12"/>
      <c r="W154" s="12"/>
      <c r="X154" s="12"/>
      <c r="Y154" s="12"/>
      <c r="AB154" s="129"/>
      <c r="BB154" s="11"/>
      <c r="BC154" s="11"/>
      <c r="BD154" s="11"/>
    </row>
    <row r="155" spans="1:56" customFormat="1" ht="16">
      <c r="A155" s="7" t="s">
        <v>806</v>
      </c>
      <c r="B155" s="1" t="s">
        <v>23</v>
      </c>
      <c r="C155" s="1" t="s">
        <v>157</v>
      </c>
      <c r="D155" s="5" t="s">
        <v>821</v>
      </c>
      <c r="E155" s="5" t="s">
        <v>17</v>
      </c>
      <c r="F155" s="1">
        <f>INDEX('Hero Types'!A:A,MATCH(E155,'Hero Types'!B:B,0),0)</f>
        <v>4</v>
      </c>
      <c r="G155" s="5" t="s">
        <v>32</v>
      </c>
      <c r="H155" s="5">
        <v>4</v>
      </c>
      <c r="I155" s="5">
        <v>2</v>
      </c>
      <c r="J155" s="5" t="s">
        <v>526</v>
      </c>
      <c r="K155" s="5" t="s">
        <v>634</v>
      </c>
      <c r="L155" s="1">
        <v>3</v>
      </c>
      <c r="M155" s="1">
        <v>4</v>
      </c>
      <c r="N155" s="1" t="s">
        <v>462</v>
      </c>
      <c r="O155" s="1">
        <v>2</v>
      </c>
      <c r="P155" s="27"/>
      <c r="Q155" s="1" t="s">
        <v>521</v>
      </c>
      <c r="R155" t="str">
        <f>IF(REFHero[[#This Row],[Rarity Tier]]=REFHero[[#This Row],[Max Rarity]],"Max","Evo")</f>
        <v>Max</v>
      </c>
      <c r="S155" s="12"/>
      <c r="W155" s="12"/>
      <c r="X155" s="12"/>
      <c r="Y155" s="12"/>
      <c r="AB155" s="129"/>
      <c r="BB155" s="11"/>
      <c r="BC155" s="11"/>
      <c r="BD155" s="11"/>
    </row>
    <row r="156" spans="1:56" customFormat="1" ht="16">
      <c r="A156" s="7" t="s">
        <v>1120</v>
      </c>
      <c r="B156" s="1" t="s">
        <v>22</v>
      </c>
      <c r="C156" s="1" t="s">
        <v>157</v>
      </c>
      <c r="D156" s="5" t="s">
        <v>821</v>
      </c>
      <c r="E156" s="5" t="s">
        <v>17</v>
      </c>
      <c r="F156" s="1">
        <f>INDEX('Hero Types'!A:A,MATCH(E156,'Hero Types'!B:B,0),0)</f>
        <v>4</v>
      </c>
      <c r="G156" s="5" t="s">
        <v>32</v>
      </c>
      <c r="H156" s="5">
        <v>3</v>
      </c>
      <c r="I156" s="5">
        <v>1</v>
      </c>
      <c r="J156" s="5" t="s">
        <v>526</v>
      </c>
      <c r="K156" s="5" t="s">
        <v>567</v>
      </c>
      <c r="L156" s="1">
        <v>3</v>
      </c>
      <c r="M156" s="1">
        <v>4</v>
      </c>
      <c r="N156" s="1" t="s">
        <v>467</v>
      </c>
      <c r="O156" s="1">
        <v>2</v>
      </c>
      <c r="P156" s="27"/>
      <c r="Q156" s="1" t="s">
        <v>516</v>
      </c>
      <c r="R156" t="str">
        <f>IF(REFHero[[#This Row],[Rarity Tier]]=REFHero[[#This Row],[Max Rarity]],"Max","Evo")</f>
        <v>Evo</v>
      </c>
      <c r="S156" s="12"/>
      <c r="W156" s="12"/>
      <c r="X156" s="12"/>
      <c r="Y156" s="12"/>
      <c r="AB156" s="129"/>
      <c r="BB156" s="11"/>
      <c r="BC156" s="11"/>
      <c r="BD156" s="11"/>
    </row>
    <row r="157" spans="1:56" customFormat="1" ht="16">
      <c r="A157" s="7" t="s">
        <v>1121</v>
      </c>
      <c r="B157" s="1" t="s">
        <v>22</v>
      </c>
      <c r="C157" s="1" t="s">
        <v>157</v>
      </c>
      <c r="D157" s="5" t="s">
        <v>821</v>
      </c>
      <c r="E157" s="5" t="s">
        <v>17</v>
      </c>
      <c r="F157" s="1">
        <f>INDEX('Hero Types'!A:A,MATCH(E157,'Hero Types'!B:B,0),0)</f>
        <v>4</v>
      </c>
      <c r="G157" s="5" t="s">
        <v>32</v>
      </c>
      <c r="H157" s="5">
        <v>4</v>
      </c>
      <c r="I157" s="5">
        <v>2</v>
      </c>
      <c r="J157" s="5" t="s">
        <v>526</v>
      </c>
      <c r="K157" s="5" t="s">
        <v>568</v>
      </c>
      <c r="L157" s="1">
        <v>3</v>
      </c>
      <c r="M157" s="1">
        <v>4</v>
      </c>
      <c r="N157" s="1" t="s">
        <v>467</v>
      </c>
      <c r="O157" s="1">
        <v>2</v>
      </c>
      <c r="P157" s="27"/>
      <c r="Q157" s="1" t="s">
        <v>517</v>
      </c>
      <c r="R157" t="str">
        <f>IF(REFHero[[#This Row],[Rarity Tier]]=REFHero[[#This Row],[Max Rarity]],"Max","Evo")</f>
        <v>Max</v>
      </c>
      <c r="S157" s="12"/>
      <c r="W157" s="12"/>
      <c r="X157" s="12"/>
      <c r="Y157" s="12"/>
      <c r="AB157" s="129"/>
      <c r="BB157" s="11"/>
      <c r="BC157" s="11"/>
      <c r="BD157" s="11"/>
    </row>
    <row r="158" spans="1:56" customFormat="1" ht="16">
      <c r="A158" s="7" t="s">
        <v>117</v>
      </c>
      <c r="B158" s="1" t="s">
        <v>25</v>
      </c>
      <c r="C158" s="1" t="s">
        <v>157</v>
      </c>
      <c r="D158" s="5" t="s">
        <v>20</v>
      </c>
      <c r="E158" s="5" t="s">
        <v>17</v>
      </c>
      <c r="F158" s="1">
        <f>INDEX('Hero Types'!A:A,MATCH(E158,'Hero Types'!B:B,0),0)</f>
        <v>4</v>
      </c>
      <c r="G158" s="5" t="s">
        <v>117</v>
      </c>
      <c r="H158" s="5">
        <v>3</v>
      </c>
      <c r="I158" s="5">
        <v>1</v>
      </c>
      <c r="J158" s="5" t="s">
        <v>526</v>
      </c>
      <c r="K158" s="5" t="s">
        <v>663</v>
      </c>
      <c r="L158" s="1">
        <v>3</v>
      </c>
      <c r="M158" s="1">
        <v>4</v>
      </c>
      <c r="N158" s="1" t="s">
        <v>462</v>
      </c>
      <c r="O158" s="1">
        <v>2</v>
      </c>
      <c r="P158" s="27"/>
      <c r="Q158" s="1" t="s">
        <v>522</v>
      </c>
      <c r="R158" t="str">
        <f>IF(REFHero[[#This Row],[Rarity Tier]]=REFHero[[#This Row],[Max Rarity]],"Max","Evo")</f>
        <v>Evo</v>
      </c>
      <c r="S158" s="12"/>
      <c r="W158" s="12"/>
      <c r="X158" s="12"/>
      <c r="Y158" s="12"/>
      <c r="AB158" s="129"/>
      <c r="BB158" s="11"/>
      <c r="BC158" s="11"/>
      <c r="BD158" s="11"/>
    </row>
    <row r="159" spans="1:56" customFormat="1" ht="16">
      <c r="A159" s="7" t="s">
        <v>118</v>
      </c>
      <c r="B159" s="1" t="s">
        <v>25</v>
      </c>
      <c r="C159" s="1" t="s">
        <v>157</v>
      </c>
      <c r="D159" s="5" t="s">
        <v>20</v>
      </c>
      <c r="E159" s="5" t="s">
        <v>17</v>
      </c>
      <c r="F159" s="1">
        <f>INDEX('Hero Types'!A:A,MATCH(E159,'Hero Types'!B:B,0),0)</f>
        <v>4</v>
      </c>
      <c r="G159" s="5" t="s">
        <v>117</v>
      </c>
      <c r="H159" s="5">
        <v>4</v>
      </c>
      <c r="I159" s="5">
        <v>2</v>
      </c>
      <c r="J159" s="5" t="s">
        <v>526</v>
      </c>
      <c r="K159" s="5" t="s">
        <v>664</v>
      </c>
      <c r="L159" s="1">
        <v>3</v>
      </c>
      <c r="M159" s="1">
        <v>4</v>
      </c>
      <c r="N159" s="1" t="s">
        <v>462</v>
      </c>
      <c r="O159" s="1">
        <v>2</v>
      </c>
      <c r="P159" s="27"/>
      <c r="Q159" s="1" t="s">
        <v>523</v>
      </c>
      <c r="R159" t="str">
        <f>IF(REFHero[[#This Row],[Rarity Tier]]=REFHero[[#This Row],[Max Rarity]],"Max","Evo")</f>
        <v>Max</v>
      </c>
      <c r="S159" s="12"/>
      <c r="W159" s="12"/>
      <c r="X159" s="12"/>
      <c r="Y159" s="12"/>
      <c r="AB159" s="129"/>
      <c r="BB159" s="11"/>
      <c r="BC159" s="11"/>
      <c r="BD159" s="11"/>
    </row>
    <row r="160" spans="1:56" customFormat="1" ht="16">
      <c r="A160" s="7" t="s">
        <v>739</v>
      </c>
      <c r="B160" s="1" t="s">
        <v>24</v>
      </c>
      <c r="C160" s="1" t="s">
        <v>157</v>
      </c>
      <c r="D160" s="5" t="s">
        <v>821</v>
      </c>
      <c r="E160" s="5" t="s">
        <v>17</v>
      </c>
      <c r="F160" s="1">
        <f>INDEX('Hero Types'!A:A,MATCH(E160,'Hero Types'!B:B,0),0)</f>
        <v>4</v>
      </c>
      <c r="G160" s="5" t="s">
        <v>32</v>
      </c>
      <c r="H160" s="5">
        <v>3</v>
      </c>
      <c r="I160" s="5">
        <v>1</v>
      </c>
      <c r="J160" s="5" t="s">
        <v>526</v>
      </c>
      <c r="K160" s="5" t="s">
        <v>601</v>
      </c>
      <c r="L160" s="1">
        <v>3</v>
      </c>
      <c r="M160" s="1">
        <v>4</v>
      </c>
      <c r="N160" s="1" t="s">
        <v>462</v>
      </c>
      <c r="O160" s="1">
        <v>1</v>
      </c>
      <c r="P160" s="27"/>
      <c r="Q160" s="1" t="s">
        <v>518</v>
      </c>
      <c r="R160" t="str">
        <f>IF(REFHero[[#This Row],[Rarity Tier]]=REFHero[[#This Row],[Max Rarity]],"Max","Evo")</f>
        <v>Evo</v>
      </c>
      <c r="S160" s="12"/>
      <c r="W160" s="12"/>
      <c r="X160" s="12"/>
      <c r="Y160" s="12"/>
      <c r="Z160" s="12"/>
      <c r="AB160" s="129"/>
      <c r="BB160" s="11"/>
      <c r="BC160" s="11"/>
      <c r="BD160" s="11"/>
    </row>
    <row r="161" spans="1:56" customFormat="1" ht="16">
      <c r="A161" s="7" t="s">
        <v>740</v>
      </c>
      <c r="B161" s="1" t="s">
        <v>24</v>
      </c>
      <c r="C161" s="1" t="s">
        <v>157</v>
      </c>
      <c r="D161" s="5" t="s">
        <v>821</v>
      </c>
      <c r="E161" s="5" t="s">
        <v>17</v>
      </c>
      <c r="F161" s="1">
        <f>INDEX('Hero Types'!A:A,MATCH(E161,'Hero Types'!B:B,0),0)</f>
        <v>4</v>
      </c>
      <c r="G161" s="5" t="s">
        <v>32</v>
      </c>
      <c r="H161" s="5">
        <v>4</v>
      </c>
      <c r="I161" s="5">
        <v>2</v>
      </c>
      <c r="J161" s="5" t="s">
        <v>526</v>
      </c>
      <c r="K161" s="5" t="s">
        <v>602</v>
      </c>
      <c r="L161" s="1">
        <v>3</v>
      </c>
      <c r="M161" s="1">
        <v>4</v>
      </c>
      <c r="N161" s="1" t="s">
        <v>462</v>
      </c>
      <c r="O161" s="1">
        <v>2</v>
      </c>
      <c r="P161" s="27"/>
      <c r="Q161" s="1" t="s">
        <v>519</v>
      </c>
      <c r="R161" t="str">
        <f>IF(REFHero[[#This Row],[Rarity Tier]]=REFHero[[#This Row],[Max Rarity]],"Max","Evo")</f>
        <v>Max</v>
      </c>
      <c r="S161" s="12"/>
      <c r="W161" s="12"/>
      <c r="X161" s="12"/>
      <c r="Y161" s="12"/>
      <c r="Z161" s="12"/>
      <c r="AB161" s="129"/>
      <c r="BB161" s="11"/>
      <c r="BC161" s="11"/>
      <c r="BD161" s="11"/>
    </row>
    <row r="162" spans="1:56" customFormat="1" ht="16">
      <c r="A162" s="7" t="s">
        <v>130</v>
      </c>
      <c r="B162" s="1" t="s">
        <v>26</v>
      </c>
      <c r="C162" s="1" t="s">
        <v>148</v>
      </c>
      <c r="D162" s="5" t="s">
        <v>20</v>
      </c>
      <c r="E162" s="5" t="s">
        <v>819</v>
      </c>
      <c r="F162" s="1">
        <f>INDEX('Hero Types'!A:A,MATCH(E162,'Hero Types'!B:B,0),0)</f>
        <v>7</v>
      </c>
      <c r="G162" s="5" t="s">
        <v>131</v>
      </c>
      <c r="H162" s="5">
        <v>4</v>
      </c>
      <c r="I162" s="5">
        <v>1</v>
      </c>
      <c r="J162" s="5" t="s">
        <v>166</v>
      </c>
      <c r="K162" s="5" t="s">
        <v>688</v>
      </c>
      <c r="L162" s="1">
        <v>4</v>
      </c>
      <c r="M162" s="1">
        <v>4</v>
      </c>
      <c r="N162" s="1" t="s">
        <v>462</v>
      </c>
      <c r="O162" s="1">
        <v>1</v>
      </c>
      <c r="P162" s="27"/>
      <c r="Q162" s="1" t="s">
        <v>688</v>
      </c>
      <c r="R162" t="str">
        <f>IF(REFHero[[#This Row],[Rarity Tier]]=REFHero[[#This Row],[Max Rarity]],"Max","Evo")</f>
        <v>Max</v>
      </c>
      <c r="S162" s="12"/>
      <c r="W162" s="12"/>
      <c r="X162" s="12"/>
      <c r="Y162" s="12"/>
      <c r="AB162" s="129"/>
      <c r="BB162" s="11"/>
      <c r="BC162" s="11"/>
      <c r="BD162" s="11"/>
    </row>
    <row r="163" spans="1:56" customFormat="1" ht="16">
      <c r="A163" s="7" t="s">
        <v>1111</v>
      </c>
      <c r="B163" s="1" t="s">
        <v>23</v>
      </c>
      <c r="C163" s="1" t="s">
        <v>148</v>
      </c>
      <c r="D163" s="5" t="s">
        <v>20</v>
      </c>
      <c r="E163" s="5" t="s">
        <v>819</v>
      </c>
      <c r="F163" s="1">
        <f>INDEX('Hero Types'!A:A,MATCH(E163,'Hero Types'!B:B,0),0)</f>
        <v>7</v>
      </c>
      <c r="G163" s="5" t="s">
        <v>204</v>
      </c>
      <c r="H163" s="5">
        <v>4</v>
      </c>
      <c r="I163" s="5">
        <v>1</v>
      </c>
      <c r="J163" s="5" t="s">
        <v>166</v>
      </c>
      <c r="K163" s="5" t="s">
        <v>624</v>
      </c>
      <c r="L163" s="1">
        <v>4</v>
      </c>
      <c r="M163" s="1">
        <v>4</v>
      </c>
      <c r="N163" s="1" t="s">
        <v>467</v>
      </c>
      <c r="O163" s="1">
        <v>1</v>
      </c>
      <c r="P163" s="27"/>
      <c r="Q163" s="1" t="s">
        <v>624</v>
      </c>
      <c r="R163" t="str">
        <f>IF(REFHero[[#This Row],[Rarity Tier]]=REFHero[[#This Row],[Max Rarity]],"Max","Evo")</f>
        <v>Max</v>
      </c>
      <c r="S163" s="12"/>
      <c r="W163" s="12"/>
      <c r="X163" s="12"/>
      <c r="Y163" s="12"/>
      <c r="AB163" s="129"/>
      <c r="BB163" s="11"/>
      <c r="BC163" s="11"/>
      <c r="BD163" s="11"/>
    </row>
    <row r="164" spans="1:56" customFormat="1" ht="16">
      <c r="A164" s="7" t="s">
        <v>421</v>
      </c>
      <c r="B164" s="1" t="s">
        <v>22</v>
      </c>
      <c r="C164" s="1" t="s">
        <v>148</v>
      </c>
      <c r="D164" s="5" t="s">
        <v>20</v>
      </c>
      <c r="E164" s="5" t="s">
        <v>819</v>
      </c>
      <c r="F164" s="1">
        <f>INDEX('Hero Types'!A:A,MATCH(E164,'Hero Types'!B:B,0),0)</f>
        <v>7</v>
      </c>
      <c r="G164" s="5" t="s">
        <v>91</v>
      </c>
      <c r="H164" s="5">
        <v>4</v>
      </c>
      <c r="I164" s="5">
        <v>1</v>
      </c>
      <c r="J164" s="5" t="s">
        <v>166</v>
      </c>
      <c r="K164" s="5" t="s">
        <v>558</v>
      </c>
      <c r="L164" s="1">
        <v>4</v>
      </c>
      <c r="M164" s="1">
        <v>4</v>
      </c>
      <c r="N164" s="1" t="s">
        <v>462</v>
      </c>
      <c r="O164" s="1">
        <v>1</v>
      </c>
      <c r="P164" s="27"/>
      <c r="Q164" s="1" t="s">
        <v>558</v>
      </c>
      <c r="R164" t="str">
        <f>IF(REFHero[[#This Row],[Rarity Tier]]=REFHero[[#This Row],[Max Rarity]],"Max","Evo")</f>
        <v>Max</v>
      </c>
      <c r="S164" s="12"/>
      <c r="W164" s="12"/>
      <c r="X164" s="12"/>
      <c r="Y164" s="12"/>
      <c r="AB164" s="129"/>
      <c r="BB164" s="11"/>
      <c r="BC164" s="11"/>
      <c r="BD164" s="11"/>
    </row>
    <row r="165" spans="1:56" customFormat="1" ht="16">
      <c r="A165" s="7" t="s">
        <v>115</v>
      </c>
      <c r="B165" s="1" t="s">
        <v>25</v>
      </c>
      <c r="C165" s="1" t="s">
        <v>148</v>
      </c>
      <c r="D165" s="5" t="s">
        <v>20</v>
      </c>
      <c r="E165" s="5" t="s">
        <v>819</v>
      </c>
      <c r="F165" s="1">
        <f>INDEX('Hero Types'!A:A,MATCH(E165,'Hero Types'!B:B,0),0)</f>
        <v>7</v>
      </c>
      <c r="G165" s="5" t="s">
        <v>115</v>
      </c>
      <c r="H165" s="5">
        <v>4</v>
      </c>
      <c r="I165" s="5">
        <v>1</v>
      </c>
      <c r="J165" s="5" t="s">
        <v>166</v>
      </c>
      <c r="K165" s="5" t="s">
        <v>654</v>
      </c>
      <c r="L165" s="1">
        <v>4</v>
      </c>
      <c r="M165" s="1">
        <v>4</v>
      </c>
      <c r="N165" s="1" t="s">
        <v>462</v>
      </c>
      <c r="O165" s="1">
        <v>2</v>
      </c>
      <c r="P165" s="27"/>
      <c r="Q165" s="1" t="s">
        <v>654</v>
      </c>
      <c r="R165" t="str">
        <f>IF(REFHero[[#This Row],[Rarity Tier]]=REFHero[[#This Row],[Max Rarity]],"Max","Evo")</f>
        <v>Max</v>
      </c>
      <c r="S165" s="12"/>
      <c r="W165" s="12"/>
      <c r="X165" s="12"/>
      <c r="Y165" s="12"/>
      <c r="AB165" s="129"/>
      <c r="BB165" s="11"/>
      <c r="BC165" s="11"/>
      <c r="BD165" s="11"/>
    </row>
    <row r="166" spans="1:56" customFormat="1" ht="16">
      <c r="A166" s="7" t="s">
        <v>734</v>
      </c>
      <c r="B166" s="1" t="s">
        <v>24</v>
      </c>
      <c r="C166" s="1" t="s">
        <v>148</v>
      </c>
      <c r="D166" s="5" t="s">
        <v>20</v>
      </c>
      <c r="E166" s="5" t="s">
        <v>819</v>
      </c>
      <c r="F166" s="1">
        <f>INDEX('Hero Types'!A:A,MATCH(E166,'Hero Types'!B:B,0),0)</f>
        <v>7</v>
      </c>
      <c r="G166" s="5" t="s">
        <v>100</v>
      </c>
      <c r="H166" s="5">
        <v>4</v>
      </c>
      <c r="I166" s="5">
        <v>1</v>
      </c>
      <c r="J166" s="5" t="s">
        <v>166</v>
      </c>
      <c r="K166" s="5" t="s">
        <v>592</v>
      </c>
      <c r="L166" s="1">
        <v>4</v>
      </c>
      <c r="M166" s="1">
        <v>4</v>
      </c>
      <c r="N166" s="1" t="s">
        <v>462</v>
      </c>
      <c r="O166" s="1">
        <v>2</v>
      </c>
      <c r="P166" s="27"/>
      <c r="Q166" s="1" t="s">
        <v>592</v>
      </c>
      <c r="R166" t="str">
        <f>IF(REFHero[[#This Row],[Rarity Tier]]=REFHero[[#This Row],[Max Rarity]],"Max","Evo")</f>
        <v>Max</v>
      </c>
      <c r="S166" s="12"/>
      <c r="W166" s="12"/>
      <c r="X166" s="12"/>
      <c r="Y166" s="12"/>
      <c r="AB166" s="129"/>
      <c r="BB166" s="11"/>
      <c r="BC166" s="11"/>
      <c r="BD166" s="11"/>
    </row>
    <row r="167" spans="1:56" customFormat="1" ht="16">
      <c r="A167" s="7" t="s">
        <v>246</v>
      </c>
      <c r="B167" s="1" t="s">
        <v>26</v>
      </c>
      <c r="C167" s="1" t="s">
        <v>148</v>
      </c>
      <c r="D167" s="5" t="s">
        <v>20</v>
      </c>
      <c r="E167" s="5" t="s">
        <v>19</v>
      </c>
      <c r="F167" s="1">
        <f>INDEX('Hero Types'!A:A,MATCH(E167,'Hero Types'!B:B,0),0)</f>
        <v>6</v>
      </c>
      <c r="G167" s="5" t="s">
        <v>122</v>
      </c>
      <c r="H167" s="5">
        <v>4</v>
      </c>
      <c r="I167" s="5">
        <v>1</v>
      </c>
      <c r="J167" s="5" t="s">
        <v>152</v>
      </c>
      <c r="K167" s="5" t="s">
        <v>676</v>
      </c>
      <c r="L167" s="1">
        <v>4</v>
      </c>
      <c r="M167" s="1">
        <v>5</v>
      </c>
      <c r="N167" s="1" t="s">
        <v>462</v>
      </c>
      <c r="O167" s="1">
        <v>1</v>
      </c>
      <c r="P167" s="27"/>
      <c r="Q167" s="1" t="s">
        <v>676</v>
      </c>
      <c r="R167" t="str">
        <f>IF(REFHero[[#This Row],[Rarity Tier]]=REFHero[[#This Row],[Max Rarity]],"Max","Evo")</f>
        <v>Evo</v>
      </c>
      <c r="S167" s="12"/>
      <c r="W167" s="12"/>
      <c r="X167" s="12"/>
      <c r="Y167" s="12"/>
      <c r="AB167" s="129"/>
      <c r="BB167" s="11"/>
      <c r="BC167" s="11"/>
      <c r="BD167" s="11"/>
    </row>
    <row r="168" spans="1:56" customFormat="1" ht="16">
      <c r="A168" s="7" t="s">
        <v>247</v>
      </c>
      <c r="B168" s="1" t="s">
        <v>26</v>
      </c>
      <c r="C168" s="1" t="s">
        <v>148</v>
      </c>
      <c r="D168" s="5" t="s">
        <v>20</v>
      </c>
      <c r="E168" s="5" t="s">
        <v>19</v>
      </c>
      <c r="F168" s="1">
        <f>INDEX('Hero Types'!A:A,MATCH(E168,'Hero Types'!B:B,0),0)</f>
        <v>6</v>
      </c>
      <c r="G168" s="5" t="s">
        <v>122</v>
      </c>
      <c r="H168" s="5">
        <v>5</v>
      </c>
      <c r="I168" s="5">
        <v>2</v>
      </c>
      <c r="J168" s="5" t="s">
        <v>152</v>
      </c>
      <c r="K168" s="5" t="s">
        <v>677</v>
      </c>
      <c r="L168" s="1">
        <v>4</v>
      </c>
      <c r="M168" s="1">
        <v>5</v>
      </c>
      <c r="N168" s="1" t="s">
        <v>462</v>
      </c>
      <c r="O168" s="1">
        <v>2</v>
      </c>
      <c r="P168" s="27"/>
      <c r="Q168" s="1" t="s">
        <v>677</v>
      </c>
      <c r="R168" t="str">
        <f>IF(REFHero[[#This Row],[Rarity Tier]]=REFHero[[#This Row],[Max Rarity]],"Max","Evo")</f>
        <v>Max</v>
      </c>
      <c r="S168" s="12"/>
      <c r="W168" s="12"/>
      <c r="X168" s="12"/>
      <c r="Y168" s="12"/>
      <c r="AB168" s="129"/>
      <c r="BB168" s="11"/>
      <c r="BC168" s="11"/>
      <c r="BD168" s="11"/>
    </row>
    <row r="169" spans="1:56" customFormat="1" ht="16">
      <c r="A169" s="7" t="s">
        <v>750</v>
      </c>
      <c r="B169" s="1" t="s">
        <v>23</v>
      </c>
      <c r="C169" s="1" t="s">
        <v>148</v>
      </c>
      <c r="D169" s="5" t="s">
        <v>20</v>
      </c>
      <c r="E169" s="5" t="s">
        <v>19</v>
      </c>
      <c r="F169" s="1">
        <f>INDEX('Hero Types'!A:A,MATCH(E169,'Hero Types'!B:B,0),0)</f>
        <v>6</v>
      </c>
      <c r="G169" s="5" t="s">
        <v>104</v>
      </c>
      <c r="H169" s="5">
        <v>4</v>
      </c>
      <c r="I169" s="5">
        <v>1</v>
      </c>
      <c r="J169" s="5" t="s">
        <v>152</v>
      </c>
      <c r="K169" s="5" t="s">
        <v>614</v>
      </c>
      <c r="L169" s="1">
        <v>4</v>
      </c>
      <c r="M169" s="1">
        <v>5</v>
      </c>
      <c r="N169" s="1" t="s">
        <v>462</v>
      </c>
      <c r="O169" s="1">
        <v>2</v>
      </c>
      <c r="P169" s="27"/>
      <c r="Q169" s="1" t="s">
        <v>614</v>
      </c>
      <c r="R169" t="str">
        <f>IF(REFHero[[#This Row],[Rarity Tier]]=REFHero[[#This Row],[Max Rarity]],"Max","Evo")</f>
        <v>Evo</v>
      </c>
      <c r="S169" s="12"/>
      <c r="W169" s="12"/>
      <c r="X169" s="12"/>
      <c r="Y169" s="12"/>
      <c r="AB169" s="129"/>
      <c r="BB169" s="11"/>
      <c r="BC169" s="11"/>
      <c r="BD169" s="11"/>
    </row>
    <row r="170" spans="1:56" customFormat="1" ht="16">
      <c r="A170" s="7" t="s">
        <v>751</v>
      </c>
      <c r="B170" s="1" t="s">
        <v>23</v>
      </c>
      <c r="C170" s="1" t="s">
        <v>148</v>
      </c>
      <c r="D170" s="5" t="s">
        <v>20</v>
      </c>
      <c r="E170" s="5" t="s">
        <v>19</v>
      </c>
      <c r="F170" s="1">
        <f>INDEX('Hero Types'!A:A,MATCH(E170,'Hero Types'!B:B,0),0)</f>
        <v>6</v>
      </c>
      <c r="G170" s="5" t="s">
        <v>104</v>
      </c>
      <c r="H170" s="5">
        <v>5</v>
      </c>
      <c r="I170" s="5">
        <v>2</v>
      </c>
      <c r="J170" s="5" t="s">
        <v>152</v>
      </c>
      <c r="K170" s="5" t="s">
        <v>615</v>
      </c>
      <c r="L170" s="1">
        <v>4</v>
      </c>
      <c r="M170" s="1">
        <v>5</v>
      </c>
      <c r="N170" s="1" t="s">
        <v>462</v>
      </c>
      <c r="O170" s="1">
        <v>2</v>
      </c>
      <c r="P170" s="27"/>
      <c r="Q170" s="1" t="s">
        <v>615</v>
      </c>
      <c r="R170" t="str">
        <f>IF(REFHero[[#This Row],[Rarity Tier]]=REFHero[[#This Row],[Max Rarity]],"Max","Evo")</f>
        <v>Max</v>
      </c>
      <c r="S170" s="12"/>
      <c r="W170" s="12"/>
      <c r="X170" s="12"/>
      <c r="Y170" s="12"/>
      <c r="AB170" s="129"/>
      <c r="BB170" s="11"/>
      <c r="BC170" s="11"/>
      <c r="BD170" s="11"/>
    </row>
    <row r="171" spans="1:56" customFormat="1" ht="16">
      <c r="A171" s="7" t="s">
        <v>1116</v>
      </c>
      <c r="B171" s="1" t="s">
        <v>22</v>
      </c>
      <c r="C171" s="1" t="s">
        <v>148</v>
      </c>
      <c r="D171" s="5" t="s">
        <v>20</v>
      </c>
      <c r="E171" s="5" t="s">
        <v>19</v>
      </c>
      <c r="F171" s="1">
        <f>INDEX('Hero Types'!A:A,MATCH(E171,'Hero Types'!B:B,0),0)</f>
        <v>6</v>
      </c>
      <c r="G171" s="5" t="s">
        <v>151</v>
      </c>
      <c r="H171" s="5">
        <v>4</v>
      </c>
      <c r="I171" s="5">
        <v>1</v>
      </c>
      <c r="J171" s="5" t="s">
        <v>152</v>
      </c>
      <c r="K171" s="5" t="s">
        <v>548</v>
      </c>
      <c r="L171" s="1">
        <v>4</v>
      </c>
      <c r="M171" s="1">
        <v>5</v>
      </c>
      <c r="N171" s="1" t="s">
        <v>467</v>
      </c>
      <c r="O171" s="1">
        <v>2</v>
      </c>
      <c r="P171" s="27"/>
      <c r="Q171" s="1" t="s">
        <v>548</v>
      </c>
      <c r="R171" t="str">
        <f>IF(REFHero[[#This Row],[Rarity Tier]]=REFHero[[#This Row],[Max Rarity]],"Max","Evo")</f>
        <v>Evo</v>
      </c>
      <c r="S171" s="12"/>
      <c r="W171" s="12"/>
      <c r="X171" s="12"/>
      <c r="Y171" s="12"/>
      <c r="AB171" s="129"/>
      <c r="BB171" s="11"/>
      <c r="BC171" s="11"/>
      <c r="BD171" s="11"/>
    </row>
    <row r="172" spans="1:56" customFormat="1" ht="16">
      <c r="A172" s="7" t="s">
        <v>1117</v>
      </c>
      <c r="B172" s="1" t="s">
        <v>22</v>
      </c>
      <c r="C172" s="1" t="s">
        <v>148</v>
      </c>
      <c r="D172" s="5" t="s">
        <v>20</v>
      </c>
      <c r="E172" s="5" t="s">
        <v>19</v>
      </c>
      <c r="F172" s="1">
        <f>INDEX('Hero Types'!A:A,MATCH(E172,'Hero Types'!B:B,0),0)</f>
        <v>6</v>
      </c>
      <c r="G172" s="5" t="s">
        <v>151</v>
      </c>
      <c r="H172" s="5">
        <v>5</v>
      </c>
      <c r="I172" s="5">
        <v>2</v>
      </c>
      <c r="J172" s="5" t="s">
        <v>152</v>
      </c>
      <c r="K172" s="5" t="s">
        <v>549</v>
      </c>
      <c r="L172" s="1">
        <v>4</v>
      </c>
      <c r="M172" s="1">
        <v>5</v>
      </c>
      <c r="N172" s="1" t="s">
        <v>467</v>
      </c>
      <c r="O172" s="1">
        <v>3</v>
      </c>
      <c r="P172" s="27"/>
      <c r="Q172" s="1" t="s">
        <v>549</v>
      </c>
      <c r="R172" t="str">
        <f>IF(REFHero[[#This Row],[Rarity Tier]]=REFHero[[#This Row],[Max Rarity]],"Max","Evo")</f>
        <v>Max</v>
      </c>
      <c r="S172" s="12"/>
      <c r="W172" s="12"/>
      <c r="X172" s="12"/>
      <c r="Y172" s="12"/>
      <c r="AB172" s="129"/>
      <c r="BB172" s="11"/>
      <c r="BC172" s="11"/>
      <c r="BD172" s="11"/>
    </row>
    <row r="173" spans="1:56" customFormat="1" ht="16">
      <c r="A173" s="7" t="s">
        <v>762</v>
      </c>
      <c r="B173" s="1" t="s">
        <v>25</v>
      </c>
      <c r="C173" s="1" t="s">
        <v>148</v>
      </c>
      <c r="D173" s="5" t="s">
        <v>20</v>
      </c>
      <c r="E173" s="5" t="s">
        <v>19</v>
      </c>
      <c r="F173" s="1">
        <f>INDEX('Hero Types'!A:A,MATCH(E173,'Hero Types'!B:B,0),0)</f>
        <v>6</v>
      </c>
      <c r="G173" s="5" t="s">
        <v>137</v>
      </c>
      <c r="H173" s="5">
        <v>4</v>
      </c>
      <c r="I173" s="5">
        <v>1</v>
      </c>
      <c r="J173" s="5" t="s">
        <v>152</v>
      </c>
      <c r="K173" s="5" t="s">
        <v>644</v>
      </c>
      <c r="L173" s="1">
        <v>4</v>
      </c>
      <c r="M173" s="1">
        <v>5</v>
      </c>
      <c r="N173" s="1" t="s">
        <v>462</v>
      </c>
      <c r="O173" s="1">
        <v>1</v>
      </c>
      <c r="P173" s="27"/>
      <c r="Q173" s="1" t="s">
        <v>644</v>
      </c>
      <c r="R173" t="str">
        <f>IF(REFHero[[#This Row],[Rarity Tier]]=REFHero[[#This Row],[Max Rarity]],"Max","Evo")</f>
        <v>Evo</v>
      </c>
      <c r="S173" s="12"/>
      <c r="W173" s="12"/>
      <c r="X173" s="12"/>
      <c r="Y173" s="12"/>
      <c r="Z173" s="12"/>
      <c r="AB173" s="129"/>
      <c r="BB173" s="11"/>
      <c r="BC173" s="11"/>
      <c r="BD173" s="11"/>
    </row>
    <row r="174" spans="1:56" customFormat="1" ht="16">
      <c r="A174" s="7" t="s">
        <v>763</v>
      </c>
      <c r="B174" s="1" t="s">
        <v>25</v>
      </c>
      <c r="C174" s="1" t="s">
        <v>148</v>
      </c>
      <c r="D174" s="5" t="s">
        <v>20</v>
      </c>
      <c r="E174" s="5" t="s">
        <v>19</v>
      </c>
      <c r="F174" s="1">
        <f>INDEX('Hero Types'!A:A,MATCH(E174,'Hero Types'!B:B,0),0)</f>
        <v>6</v>
      </c>
      <c r="G174" s="5" t="s">
        <v>137</v>
      </c>
      <c r="H174" s="5">
        <v>5</v>
      </c>
      <c r="I174" s="5">
        <v>2</v>
      </c>
      <c r="J174" s="5" t="s">
        <v>152</v>
      </c>
      <c r="K174" s="5" t="s">
        <v>645</v>
      </c>
      <c r="L174" s="1">
        <v>4</v>
      </c>
      <c r="M174" s="1">
        <v>5</v>
      </c>
      <c r="N174" s="1" t="s">
        <v>462</v>
      </c>
      <c r="O174" s="1">
        <v>2</v>
      </c>
      <c r="P174" s="27"/>
      <c r="Q174" s="1" t="s">
        <v>645</v>
      </c>
      <c r="R174" t="str">
        <f>IF(REFHero[[#This Row],[Rarity Tier]]=REFHero[[#This Row],[Max Rarity]],"Max","Evo")</f>
        <v>Max</v>
      </c>
      <c r="S174" s="12"/>
      <c r="W174" s="12"/>
      <c r="X174" s="12"/>
      <c r="Y174" s="12"/>
      <c r="Z174" s="12"/>
      <c r="AB174" s="129"/>
      <c r="BB174" s="11"/>
      <c r="BC174" s="11"/>
      <c r="BD174" s="11"/>
    </row>
    <row r="175" spans="1:56" customFormat="1" ht="16">
      <c r="A175" s="7" t="s">
        <v>731</v>
      </c>
      <c r="B175" s="1" t="s">
        <v>24</v>
      </c>
      <c r="C175" s="1" t="s">
        <v>148</v>
      </c>
      <c r="D175" s="5" t="s">
        <v>20</v>
      </c>
      <c r="E175" s="5" t="s">
        <v>19</v>
      </c>
      <c r="F175" s="1">
        <f>INDEX('Hero Types'!A:A,MATCH(E175,'Hero Types'!B:B,0),0)</f>
        <v>6</v>
      </c>
      <c r="G175" s="5" t="s">
        <v>79</v>
      </c>
      <c r="H175" s="5">
        <v>4</v>
      </c>
      <c r="I175" s="5">
        <v>1</v>
      </c>
      <c r="J175" s="5" t="s">
        <v>152</v>
      </c>
      <c r="K175" s="5" t="s">
        <v>580</v>
      </c>
      <c r="L175" s="1">
        <v>4</v>
      </c>
      <c r="M175" s="1">
        <v>5</v>
      </c>
      <c r="N175" s="1" t="s">
        <v>462</v>
      </c>
      <c r="O175" s="1">
        <v>2</v>
      </c>
      <c r="P175" s="27"/>
      <c r="Q175" s="1" t="s">
        <v>580</v>
      </c>
      <c r="R175" t="str">
        <f>IF(REFHero[[#This Row],[Rarity Tier]]=REFHero[[#This Row],[Max Rarity]],"Max","Evo")</f>
        <v>Evo</v>
      </c>
      <c r="S175" s="12"/>
      <c r="W175" s="12"/>
      <c r="X175" s="12"/>
      <c r="Y175" s="12"/>
      <c r="Z175" s="12"/>
      <c r="AB175" s="129"/>
      <c r="BB175" s="11"/>
      <c r="BC175" s="11"/>
      <c r="BD175" s="11"/>
    </row>
    <row r="176" spans="1:56" customFormat="1" ht="16">
      <c r="A176" s="7" t="s">
        <v>805</v>
      </c>
      <c r="B176" s="1" t="s">
        <v>24</v>
      </c>
      <c r="C176" s="1" t="s">
        <v>148</v>
      </c>
      <c r="D176" s="5" t="s">
        <v>20</v>
      </c>
      <c r="E176" s="5" t="s">
        <v>19</v>
      </c>
      <c r="F176" s="1">
        <f>INDEX('Hero Types'!A:A,MATCH(E176,'Hero Types'!B:B,0),0)</f>
        <v>6</v>
      </c>
      <c r="G176" s="5" t="s">
        <v>79</v>
      </c>
      <c r="H176" s="5">
        <v>5</v>
      </c>
      <c r="I176" s="5">
        <v>2</v>
      </c>
      <c r="J176" s="5" t="s">
        <v>152</v>
      </c>
      <c r="K176" s="5" t="s">
        <v>581</v>
      </c>
      <c r="L176" s="1">
        <v>4</v>
      </c>
      <c r="M176" s="1">
        <v>5</v>
      </c>
      <c r="N176" s="1" t="s">
        <v>462</v>
      </c>
      <c r="O176" s="1">
        <v>2</v>
      </c>
      <c r="P176" s="27"/>
      <c r="Q176" s="1" t="s">
        <v>581</v>
      </c>
      <c r="R176" t="str">
        <f>IF(REFHero[[#This Row],[Rarity Tier]]=REFHero[[#This Row],[Max Rarity]],"Max","Evo")</f>
        <v>Max</v>
      </c>
      <c r="S176" s="12"/>
      <c r="W176" s="12"/>
      <c r="X176" s="12"/>
      <c r="Y176" s="12"/>
      <c r="Z176" s="12"/>
      <c r="AB176" s="129"/>
      <c r="BB176" s="11"/>
      <c r="BC176" s="11"/>
      <c r="BD176" s="11"/>
    </row>
    <row r="177" spans="1:56" customFormat="1" ht="16">
      <c r="A177" s="7" t="s">
        <v>809</v>
      </c>
      <c r="B177" s="1" t="s">
        <v>26</v>
      </c>
      <c r="C177" s="1" t="s">
        <v>148</v>
      </c>
      <c r="D177" s="5" t="s">
        <v>820</v>
      </c>
      <c r="E177" s="5" t="s">
        <v>17</v>
      </c>
      <c r="F177" s="1">
        <f>INDEX('Hero Types'!A:A,MATCH(E177,'Hero Types'!B:B,0),0)</f>
        <v>4</v>
      </c>
      <c r="G177" s="5" t="s">
        <v>133</v>
      </c>
      <c r="H177" s="5">
        <v>4</v>
      </c>
      <c r="I177" s="5">
        <v>1</v>
      </c>
      <c r="J177" s="5" t="s">
        <v>515</v>
      </c>
      <c r="K177" s="5" t="s">
        <v>524</v>
      </c>
      <c r="L177" s="1">
        <v>4</v>
      </c>
      <c r="M177" s="1">
        <v>5</v>
      </c>
      <c r="N177" s="1" t="s">
        <v>462</v>
      </c>
      <c r="O177" s="1">
        <v>2</v>
      </c>
      <c r="P177" s="27"/>
      <c r="Q177" s="1" t="s">
        <v>524</v>
      </c>
      <c r="R177" t="str">
        <f>IF(REFHero[[#This Row],[Rarity Tier]]=REFHero[[#This Row],[Max Rarity]],"Max","Evo")</f>
        <v>Evo</v>
      </c>
      <c r="S177" s="12"/>
      <c r="W177" s="12"/>
      <c r="X177" s="12"/>
      <c r="Y177" s="12"/>
      <c r="AB177" s="129"/>
      <c r="BB177" s="11"/>
      <c r="BC177" s="11"/>
      <c r="BD177" s="11"/>
    </row>
    <row r="178" spans="1:56" customFormat="1" ht="16">
      <c r="A178" s="7" t="s">
        <v>794</v>
      </c>
      <c r="B178" s="1" t="s">
        <v>26</v>
      </c>
      <c r="C178" s="1" t="s">
        <v>148</v>
      </c>
      <c r="D178" s="5" t="s">
        <v>820</v>
      </c>
      <c r="E178" s="5" t="s">
        <v>17</v>
      </c>
      <c r="F178" s="1">
        <f>INDEX('Hero Types'!A:A,MATCH(E178,'Hero Types'!B:B,0),0)</f>
        <v>4</v>
      </c>
      <c r="G178" s="5" t="s">
        <v>133</v>
      </c>
      <c r="H178" s="5">
        <v>5</v>
      </c>
      <c r="I178" s="5">
        <v>2</v>
      </c>
      <c r="J178" s="5" t="s">
        <v>515</v>
      </c>
      <c r="K178" s="5" t="s">
        <v>525</v>
      </c>
      <c r="L178" s="1">
        <v>4</v>
      </c>
      <c r="M178" s="1">
        <v>5</v>
      </c>
      <c r="N178" s="1" t="s">
        <v>462</v>
      </c>
      <c r="O178" s="1">
        <v>2</v>
      </c>
      <c r="P178" s="27"/>
      <c r="Q178" s="1" t="s">
        <v>525</v>
      </c>
      <c r="R178" t="str">
        <f>IF(REFHero[[#This Row],[Rarity Tier]]=REFHero[[#This Row],[Max Rarity]],"Max","Evo")</f>
        <v>Max</v>
      </c>
      <c r="S178" s="12"/>
      <c r="W178" s="12"/>
      <c r="X178" s="12"/>
      <c r="Y178" s="12"/>
      <c r="AB178" s="129"/>
      <c r="BB178" s="11"/>
      <c r="BC178" s="11"/>
      <c r="BD178" s="11"/>
    </row>
    <row r="179" spans="1:56" customFormat="1" ht="16">
      <c r="A179" s="7" t="s">
        <v>75</v>
      </c>
      <c r="B179" s="1" t="s">
        <v>23</v>
      </c>
      <c r="C179" s="1" t="s">
        <v>148</v>
      </c>
      <c r="D179" s="5" t="s">
        <v>20</v>
      </c>
      <c r="E179" s="5" t="s">
        <v>819</v>
      </c>
      <c r="F179" s="1">
        <f>INDEX('Hero Types'!A:A,MATCH(E179,'Hero Types'!B:B,0),0)</f>
        <v>7</v>
      </c>
      <c r="G179" s="5" t="s">
        <v>31</v>
      </c>
      <c r="H179" s="5">
        <v>4</v>
      </c>
      <c r="I179" s="5">
        <v>1</v>
      </c>
      <c r="J179" s="5" t="s">
        <v>515</v>
      </c>
      <c r="K179" s="5" t="s">
        <v>620</v>
      </c>
      <c r="L179" s="1">
        <v>4</v>
      </c>
      <c r="M179" s="1">
        <v>5</v>
      </c>
      <c r="N179" s="1" t="s">
        <v>462</v>
      </c>
      <c r="O179" s="1">
        <v>2</v>
      </c>
      <c r="P179" s="27"/>
      <c r="Q179" s="1" t="s">
        <v>509</v>
      </c>
      <c r="R179" t="str">
        <f>IF(REFHero[[#This Row],[Rarity Tier]]=REFHero[[#This Row],[Max Rarity]],"Max","Evo")</f>
        <v>Evo</v>
      </c>
      <c r="S179" s="12"/>
      <c r="W179" s="12"/>
      <c r="X179" s="12"/>
      <c r="Y179" s="12"/>
      <c r="Z179" s="12"/>
      <c r="AB179" s="129"/>
      <c r="BB179" s="11"/>
      <c r="BC179" s="11"/>
      <c r="BD179" s="11"/>
    </row>
    <row r="180" spans="1:56" customFormat="1" ht="16">
      <c r="A180" s="7" t="s">
        <v>754</v>
      </c>
      <c r="B180" s="1" t="s">
        <v>23</v>
      </c>
      <c r="C180" s="1" t="s">
        <v>148</v>
      </c>
      <c r="D180" s="5" t="s">
        <v>20</v>
      </c>
      <c r="E180" s="5" t="s">
        <v>819</v>
      </c>
      <c r="F180" s="1">
        <f>INDEX('Hero Types'!A:A,MATCH(E180,'Hero Types'!B:B,0),0)</f>
        <v>7</v>
      </c>
      <c r="G180" s="5" t="s">
        <v>31</v>
      </c>
      <c r="H180" s="5">
        <v>5</v>
      </c>
      <c r="I180" s="5">
        <v>2</v>
      </c>
      <c r="J180" s="5" t="s">
        <v>515</v>
      </c>
      <c r="K180" s="5" t="s">
        <v>621</v>
      </c>
      <c r="L180" s="1">
        <v>4</v>
      </c>
      <c r="M180" s="1">
        <v>5</v>
      </c>
      <c r="N180" s="121" t="s">
        <v>462</v>
      </c>
      <c r="O180" s="1">
        <v>3</v>
      </c>
      <c r="P180" s="27"/>
      <c r="Q180" s="1" t="s">
        <v>510</v>
      </c>
      <c r="R180" t="str">
        <f>IF(REFHero[[#This Row],[Rarity Tier]]=REFHero[[#This Row],[Max Rarity]],"Max","Evo")</f>
        <v>Max</v>
      </c>
      <c r="S180" s="12"/>
      <c r="W180" s="12"/>
      <c r="X180" s="12"/>
      <c r="Y180" s="12"/>
      <c r="Z180" s="215"/>
      <c r="AB180" s="129"/>
      <c r="BB180" s="11"/>
      <c r="BC180" s="11"/>
      <c r="BD180" s="11"/>
    </row>
    <row r="181" spans="1:56" customFormat="1" ht="16">
      <c r="A181" s="7" t="s">
        <v>1119</v>
      </c>
      <c r="B181" s="1" t="s">
        <v>22</v>
      </c>
      <c r="C181" s="1" t="s">
        <v>148</v>
      </c>
      <c r="D181" s="5" t="s">
        <v>821</v>
      </c>
      <c r="E181" s="5" t="s">
        <v>819</v>
      </c>
      <c r="F181" s="1">
        <f>INDEX('Hero Types'!A:A,MATCH(E181,'Hero Types'!B:B,0),0)</f>
        <v>7</v>
      </c>
      <c r="G181" s="5" t="s">
        <v>31</v>
      </c>
      <c r="H181" s="5">
        <v>4</v>
      </c>
      <c r="I181" s="5">
        <v>1</v>
      </c>
      <c r="J181" s="5" t="s">
        <v>515</v>
      </c>
      <c r="K181" s="5" t="s">
        <v>554</v>
      </c>
      <c r="L181" s="1">
        <v>4</v>
      </c>
      <c r="M181" s="1">
        <v>5</v>
      </c>
      <c r="N181" s="1" t="s">
        <v>467</v>
      </c>
      <c r="O181" s="1">
        <v>3</v>
      </c>
      <c r="P181" s="27"/>
      <c r="Q181" s="1" t="s">
        <v>505</v>
      </c>
      <c r="R181" t="str">
        <f>IF(REFHero[[#This Row],[Rarity Tier]]=REFHero[[#This Row],[Max Rarity]],"Max","Evo")</f>
        <v>Evo</v>
      </c>
      <c r="S181" s="12"/>
      <c r="W181" s="12"/>
      <c r="X181" s="12"/>
      <c r="Y181" s="12"/>
      <c r="AB181" s="129"/>
      <c r="BB181" s="11"/>
      <c r="BC181" s="11"/>
      <c r="BD181" s="11"/>
    </row>
    <row r="182" spans="1:56" customFormat="1" ht="16">
      <c r="A182" s="7" t="s">
        <v>164</v>
      </c>
      <c r="B182" s="1" t="s">
        <v>22</v>
      </c>
      <c r="C182" s="1" t="s">
        <v>148</v>
      </c>
      <c r="D182" s="5" t="s">
        <v>821</v>
      </c>
      <c r="E182" s="5" t="s">
        <v>819</v>
      </c>
      <c r="F182" s="1">
        <f>INDEX('Hero Types'!A:A,MATCH(E182,'Hero Types'!B:B,0),0)</f>
        <v>7</v>
      </c>
      <c r="G182" s="5" t="s">
        <v>31</v>
      </c>
      <c r="H182" s="5">
        <v>5</v>
      </c>
      <c r="I182" s="5">
        <v>2</v>
      </c>
      <c r="J182" s="5" t="s">
        <v>515</v>
      </c>
      <c r="K182" s="5" t="s">
        <v>555</v>
      </c>
      <c r="L182" s="1">
        <v>4</v>
      </c>
      <c r="M182" s="1">
        <v>5</v>
      </c>
      <c r="N182" s="1" t="s">
        <v>467</v>
      </c>
      <c r="O182" s="1">
        <v>3</v>
      </c>
      <c r="P182" s="27"/>
      <c r="Q182" s="1" t="s">
        <v>506</v>
      </c>
      <c r="R182" t="str">
        <f>IF(REFHero[[#This Row],[Rarity Tier]]=REFHero[[#This Row],[Max Rarity]],"Max","Evo")</f>
        <v>Max</v>
      </c>
      <c r="S182" s="12"/>
      <c r="W182" s="12"/>
      <c r="X182" s="12"/>
      <c r="Y182" s="12"/>
      <c r="AB182" s="129"/>
      <c r="BB182" s="11"/>
      <c r="BC182" s="11"/>
      <c r="BD182" s="11"/>
    </row>
    <row r="183" spans="1:56" customFormat="1" ht="16">
      <c r="A183" s="7" t="s">
        <v>1154</v>
      </c>
      <c r="B183" s="1" t="s">
        <v>25</v>
      </c>
      <c r="C183" s="1" t="s">
        <v>148</v>
      </c>
      <c r="D183" s="5" t="s">
        <v>821</v>
      </c>
      <c r="E183" s="5" t="s">
        <v>819</v>
      </c>
      <c r="F183" s="1">
        <f>INDEX('Hero Types'!A:A,MATCH(E183,'Hero Types'!B:B,0),0)</f>
        <v>7</v>
      </c>
      <c r="G183" s="5" t="s">
        <v>31</v>
      </c>
      <c r="H183" s="5">
        <v>4</v>
      </c>
      <c r="I183" s="5">
        <v>1</v>
      </c>
      <c r="J183" s="5" t="s">
        <v>515</v>
      </c>
      <c r="K183" s="5" t="s">
        <v>650</v>
      </c>
      <c r="L183" s="1">
        <v>4</v>
      </c>
      <c r="M183" s="1">
        <v>5</v>
      </c>
      <c r="N183" s="1" t="s">
        <v>467</v>
      </c>
      <c r="O183" s="1">
        <v>3</v>
      </c>
      <c r="P183" s="27"/>
      <c r="Q183" s="1" t="s">
        <v>511</v>
      </c>
      <c r="R183" t="str">
        <f>IF(REFHero[[#This Row],[Rarity Tier]]=REFHero[[#This Row],[Max Rarity]],"Max","Evo")</f>
        <v>Evo</v>
      </c>
      <c r="S183" s="12"/>
      <c r="W183" s="12"/>
      <c r="X183" s="12"/>
      <c r="Y183" s="12"/>
      <c r="AB183" s="129"/>
      <c r="BB183" s="11"/>
      <c r="BC183" s="11"/>
      <c r="BD183" s="11"/>
    </row>
    <row r="184" spans="1:56" customFormat="1" ht="16">
      <c r="A184" s="7" t="s">
        <v>1155</v>
      </c>
      <c r="B184" s="1" t="s">
        <v>25</v>
      </c>
      <c r="C184" s="1" t="s">
        <v>148</v>
      </c>
      <c r="D184" s="5" t="s">
        <v>821</v>
      </c>
      <c r="E184" s="5" t="s">
        <v>819</v>
      </c>
      <c r="F184" s="1">
        <f>INDEX('Hero Types'!A:A,MATCH(E184,'Hero Types'!B:B,0),0)</f>
        <v>7</v>
      </c>
      <c r="G184" s="5" t="s">
        <v>31</v>
      </c>
      <c r="H184" s="5">
        <v>5</v>
      </c>
      <c r="I184" s="5">
        <v>2</v>
      </c>
      <c r="J184" s="5" t="s">
        <v>515</v>
      </c>
      <c r="K184" s="5" t="s">
        <v>651</v>
      </c>
      <c r="L184" s="1">
        <v>4</v>
      </c>
      <c r="M184" s="1">
        <v>5</v>
      </c>
      <c r="N184" s="1" t="s">
        <v>467</v>
      </c>
      <c r="O184" s="1">
        <v>3</v>
      </c>
      <c r="P184" s="27"/>
      <c r="Q184" s="1" t="s">
        <v>512</v>
      </c>
      <c r="R184" t="str">
        <f>IF(REFHero[[#This Row],[Rarity Tier]]=REFHero[[#This Row],[Max Rarity]],"Max","Evo")</f>
        <v>Max</v>
      </c>
      <c r="S184" s="12"/>
      <c r="W184" s="12"/>
      <c r="X184" s="12"/>
      <c r="Y184" s="12"/>
      <c r="AB184" s="129"/>
      <c r="BB184" s="11"/>
      <c r="BC184" s="11"/>
      <c r="BD184" s="11"/>
    </row>
    <row r="185" spans="1:56" customFormat="1" ht="16">
      <c r="A185" s="7" t="s">
        <v>1156</v>
      </c>
      <c r="B185" s="1" t="s">
        <v>24</v>
      </c>
      <c r="C185" s="1" t="s">
        <v>148</v>
      </c>
      <c r="D185" s="5" t="s">
        <v>821</v>
      </c>
      <c r="E185" s="5" t="s">
        <v>819</v>
      </c>
      <c r="F185" s="1">
        <f>INDEX('Hero Types'!A:A,MATCH(E185,'Hero Types'!B:B,0),0)</f>
        <v>7</v>
      </c>
      <c r="G185" s="5" t="s">
        <v>31</v>
      </c>
      <c r="H185" s="5">
        <v>4</v>
      </c>
      <c r="I185" s="5">
        <v>1</v>
      </c>
      <c r="J185" s="5" t="s">
        <v>515</v>
      </c>
      <c r="K185" s="5" t="s">
        <v>588</v>
      </c>
      <c r="L185" s="1">
        <v>4</v>
      </c>
      <c r="M185" s="1">
        <v>5</v>
      </c>
      <c r="N185" s="1" t="s">
        <v>467</v>
      </c>
      <c r="O185" s="1">
        <v>3</v>
      </c>
      <c r="P185" s="27"/>
      <c r="Q185" s="1" t="s">
        <v>507</v>
      </c>
      <c r="R185" t="str">
        <f>IF(REFHero[[#This Row],[Rarity Tier]]=REFHero[[#This Row],[Max Rarity]],"Max","Evo")</f>
        <v>Evo</v>
      </c>
      <c r="S185" s="12"/>
      <c r="W185" s="12"/>
      <c r="X185" s="12"/>
      <c r="Y185" s="12"/>
      <c r="AB185" s="129"/>
      <c r="BB185" s="11"/>
      <c r="BC185" s="11"/>
      <c r="BD185" s="11"/>
    </row>
    <row r="186" spans="1:56" customFormat="1" ht="16">
      <c r="A186" s="7" t="s">
        <v>1157</v>
      </c>
      <c r="B186" s="1" t="s">
        <v>24</v>
      </c>
      <c r="C186" s="1" t="s">
        <v>148</v>
      </c>
      <c r="D186" s="5" t="s">
        <v>821</v>
      </c>
      <c r="E186" s="5" t="s">
        <v>819</v>
      </c>
      <c r="F186" s="1">
        <f>INDEX('Hero Types'!A:A,MATCH(E186,'Hero Types'!B:B,0),0)</f>
        <v>7</v>
      </c>
      <c r="G186" s="5" t="s">
        <v>31</v>
      </c>
      <c r="H186" s="5">
        <v>5</v>
      </c>
      <c r="I186" s="5">
        <v>2</v>
      </c>
      <c r="J186" s="5" t="s">
        <v>515</v>
      </c>
      <c r="K186" s="5" t="s">
        <v>589</v>
      </c>
      <c r="L186" s="1">
        <v>4</v>
      </c>
      <c r="M186" s="1">
        <v>5</v>
      </c>
      <c r="N186" s="1" t="s">
        <v>467</v>
      </c>
      <c r="O186" s="1">
        <v>3</v>
      </c>
      <c r="P186" s="27"/>
      <c r="Q186" s="1" t="s">
        <v>508</v>
      </c>
      <c r="R186" t="str">
        <f>IF(REFHero[[#This Row],[Rarity Tier]]=REFHero[[#This Row],[Max Rarity]],"Max","Evo")</f>
        <v>Max</v>
      </c>
      <c r="S186" s="12"/>
      <c r="W186" s="12"/>
      <c r="X186" s="12"/>
      <c r="Y186" s="12"/>
      <c r="Z186" s="12"/>
      <c r="AB186" s="129"/>
      <c r="BB186" s="11"/>
      <c r="BC186" s="11"/>
      <c r="BD186" s="11"/>
    </row>
    <row r="187" spans="1:56" customFormat="1" ht="16">
      <c r="A187" s="7" t="s">
        <v>1090</v>
      </c>
      <c r="B187" s="1" t="s">
        <v>26</v>
      </c>
      <c r="C187" s="1" t="s">
        <v>157</v>
      </c>
      <c r="D187" s="5" t="s">
        <v>820</v>
      </c>
      <c r="E187" s="5" t="s">
        <v>21</v>
      </c>
      <c r="F187" s="1">
        <f>INDEX('Hero Types'!A:A,MATCH(E187,'Hero Types'!B:B,0),0)</f>
        <v>3</v>
      </c>
      <c r="G187" s="5" t="s">
        <v>228</v>
      </c>
      <c r="H187" s="5">
        <v>4</v>
      </c>
      <c r="I187" s="5">
        <v>1</v>
      </c>
      <c r="J187" s="5" t="s">
        <v>168</v>
      </c>
      <c r="K187" s="5" t="s">
        <v>692</v>
      </c>
      <c r="L187" s="1">
        <v>4</v>
      </c>
      <c r="M187" s="1">
        <v>4</v>
      </c>
      <c r="N187" s="1" t="s">
        <v>467</v>
      </c>
      <c r="O187" s="1">
        <v>2</v>
      </c>
      <c r="P187" s="27"/>
      <c r="Q187" s="1" t="s">
        <v>692</v>
      </c>
      <c r="R187" t="str">
        <f>IF(REFHero[[#This Row],[Rarity Tier]]=REFHero[[#This Row],[Max Rarity]],"Max","Evo")</f>
        <v>Max</v>
      </c>
      <c r="S187" s="12"/>
      <c r="W187" s="12"/>
      <c r="X187" s="12"/>
      <c r="Y187" s="12"/>
      <c r="AB187" s="129"/>
      <c r="BB187" s="11"/>
      <c r="BC187" s="11"/>
      <c r="BD187" s="11"/>
    </row>
    <row r="188" spans="1:56" customFormat="1" ht="16">
      <c r="A188" s="7" t="s">
        <v>1158</v>
      </c>
      <c r="B188" s="1" t="s">
        <v>23</v>
      </c>
      <c r="C188" s="1" t="s">
        <v>153</v>
      </c>
      <c r="D188" s="5" t="s">
        <v>20</v>
      </c>
      <c r="E188" s="5" t="s">
        <v>21</v>
      </c>
      <c r="F188" s="1">
        <f>INDEX('Hero Types'!A:A,MATCH(E188,'Hero Types'!B:B,0),0)</f>
        <v>3</v>
      </c>
      <c r="G188" s="5" t="s">
        <v>102</v>
      </c>
      <c r="H188" s="5">
        <v>4</v>
      </c>
      <c r="I188" s="5">
        <v>1</v>
      </c>
      <c r="J188" s="5" t="s">
        <v>168</v>
      </c>
      <c r="K188" s="5" t="s">
        <v>628</v>
      </c>
      <c r="L188" s="1">
        <v>4</v>
      </c>
      <c r="M188" s="1">
        <v>4</v>
      </c>
      <c r="N188" s="1" t="s">
        <v>467</v>
      </c>
      <c r="O188" s="1">
        <v>2</v>
      </c>
      <c r="P188" s="27"/>
      <c r="Q188" s="1" t="s">
        <v>628</v>
      </c>
      <c r="R188" t="str">
        <f>IF(REFHero[[#This Row],[Rarity Tier]]=REFHero[[#This Row],[Max Rarity]],"Max","Evo")</f>
        <v>Max</v>
      </c>
      <c r="S188" s="12"/>
      <c r="W188" s="12"/>
      <c r="X188" s="12"/>
      <c r="Y188" s="12"/>
      <c r="AB188" s="129"/>
      <c r="BB188" s="11"/>
      <c r="BC188" s="11"/>
      <c r="BD188" s="11"/>
    </row>
    <row r="189" spans="1:56" customFormat="1" ht="16">
      <c r="A189" s="7" t="s">
        <v>1159</v>
      </c>
      <c r="B189" s="1" t="s">
        <v>22</v>
      </c>
      <c r="C189" s="1" t="s">
        <v>153</v>
      </c>
      <c r="D189" s="5" t="s">
        <v>93</v>
      </c>
      <c r="E189" s="5" t="s">
        <v>21</v>
      </c>
      <c r="F189" s="1">
        <f>INDEX('Hero Types'!A:A,MATCH(E189,'Hero Types'!B:B,0),0)</f>
        <v>3</v>
      </c>
      <c r="G189" s="5" t="s">
        <v>136</v>
      </c>
      <c r="H189" s="5">
        <v>4</v>
      </c>
      <c r="I189" s="5">
        <v>1</v>
      </c>
      <c r="J189" s="5" t="s">
        <v>168</v>
      </c>
      <c r="K189" s="5" t="s">
        <v>562</v>
      </c>
      <c r="L189" s="1">
        <v>4</v>
      </c>
      <c r="M189" s="1">
        <v>4</v>
      </c>
      <c r="N189" s="1" t="s">
        <v>467</v>
      </c>
      <c r="O189" s="1">
        <v>1</v>
      </c>
      <c r="P189" s="27"/>
      <c r="Q189" s="1" t="s">
        <v>562</v>
      </c>
      <c r="R189" t="str">
        <f>IF(REFHero[[#This Row],[Rarity Tier]]=REFHero[[#This Row],[Max Rarity]],"Max","Evo")</f>
        <v>Max</v>
      </c>
      <c r="S189" s="12"/>
      <c r="W189" s="12"/>
      <c r="X189" s="12"/>
      <c r="Y189" s="12"/>
      <c r="AB189" s="129"/>
      <c r="BB189" s="11"/>
      <c r="BC189" s="11"/>
      <c r="BD189" s="11"/>
    </row>
    <row r="190" spans="1:56" customFormat="1" ht="16">
      <c r="A190" s="7" t="s">
        <v>1164</v>
      </c>
      <c r="B190" s="1" t="s">
        <v>25</v>
      </c>
      <c r="C190" s="1" t="s">
        <v>157</v>
      </c>
      <c r="D190" s="5" t="s">
        <v>820</v>
      </c>
      <c r="E190" s="5" t="s">
        <v>21</v>
      </c>
      <c r="F190" s="1">
        <f>INDEX('Hero Types'!A:A,MATCH(E190,'Hero Types'!B:B,0),0)</f>
        <v>3</v>
      </c>
      <c r="G190" s="5" t="s">
        <v>217</v>
      </c>
      <c r="H190" s="5">
        <v>4</v>
      </c>
      <c r="I190" s="5">
        <v>1</v>
      </c>
      <c r="J190" s="5" t="s">
        <v>168</v>
      </c>
      <c r="K190" s="5" t="s">
        <v>658</v>
      </c>
      <c r="L190" s="1">
        <v>4</v>
      </c>
      <c r="M190" s="1">
        <v>4</v>
      </c>
      <c r="N190" s="1" t="s">
        <v>467</v>
      </c>
      <c r="O190" s="1">
        <v>2</v>
      </c>
      <c r="P190" s="27"/>
      <c r="Q190" s="1" t="s">
        <v>658</v>
      </c>
      <c r="R190" t="str">
        <f>IF(REFHero[[#This Row],[Rarity Tier]]=REFHero[[#This Row],[Max Rarity]],"Max","Evo")</f>
        <v>Max</v>
      </c>
      <c r="S190" s="12"/>
      <c r="W190" s="12"/>
      <c r="X190" s="12"/>
      <c r="Y190" s="12"/>
      <c r="AB190" s="129"/>
      <c r="BB190" s="11"/>
      <c r="BC190" s="11"/>
      <c r="BD190" s="11"/>
    </row>
    <row r="191" spans="1:56" customFormat="1" ht="16">
      <c r="A191" s="7" t="s">
        <v>1088</v>
      </c>
      <c r="B191" s="1" t="s">
        <v>24</v>
      </c>
      <c r="C191" s="1" t="s">
        <v>157</v>
      </c>
      <c r="D191" s="5" t="s">
        <v>820</v>
      </c>
      <c r="E191" s="5" t="s">
        <v>21</v>
      </c>
      <c r="F191" s="1">
        <f>INDEX('Hero Types'!A:A,MATCH(E191,'Hero Types'!B:B,0),0)</f>
        <v>3</v>
      </c>
      <c r="G191" s="5" t="s">
        <v>191</v>
      </c>
      <c r="H191" s="5">
        <v>4</v>
      </c>
      <c r="I191" s="5">
        <v>1</v>
      </c>
      <c r="J191" s="5" t="s">
        <v>168</v>
      </c>
      <c r="K191" s="5" t="s">
        <v>596</v>
      </c>
      <c r="L191" s="1">
        <v>4</v>
      </c>
      <c r="M191" s="1">
        <v>4</v>
      </c>
      <c r="N191" s="1" t="s">
        <v>467</v>
      </c>
      <c r="O191" s="1">
        <v>1</v>
      </c>
      <c r="P191" s="27"/>
      <c r="Q191" s="1" t="s">
        <v>596</v>
      </c>
      <c r="R191" t="str">
        <f>IF(REFHero[[#This Row],[Rarity Tier]]=REFHero[[#This Row],[Max Rarity]],"Max","Evo")</f>
        <v>Max</v>
      </c>
      <c r="S191" s="12"/>
      <c r="W191" s="12"/>
      <c r="X191" s="12"/>
      <c r="Y191" s="12"/>
      <c r="AB191" s="129"/>
      <c r="BB191" s="11"/>
      <c r="BC191" s="11"/>
      <c r="BD191" s="11"/>
    </row>
    <row r="192" spans="1:56" customFormat="1" ht="16">
      <c r="A192" s="7" t="s">
        <v>1936</v>
      </c>
      <c r="B192" s="1" t="s">
        <v>26</v>
      </c>
      <c r="C192" s="1" t="s">
        <v>157</v>
      </c>
      <c r="D192" s="5" t="s">
        <v>821</v>
      </c>
      <c r="E192" s="5" t="s">
        <v>17</v>
      </c>
      <c r="F192" s="1">
        <f>INDEX('Hero Types'!A:A,MATCH(E192,'Hero Types'!B:B,0),0)</f>
        <v>4</v>
      </c>
      <c r="G192" s="5" t="s">
        <v>101</v>
      </c>
      <c r="H192" s="5">
        <v>5</v>
      </c>
      <c r="I192" s="5">
        <v>1</v>
      </c>
      <c r="J192" s="5" t="s">
        <v>173</v>
      </c>
      <c r="K192" s="5" t="s">
        <v>697</v>
      </c>
      <c r="L192" s="1">
        <v>5</v>
      </c>
      <c r="M192" s="1">
        <v>5</v>
      </c>
      <c r="N192" s="1" t="s">
        <v>467</v>
      </c>
      <c r="O192" s="1">
        <v>3</v>
      </c>
      <c r="P192" s="27"/>
      <c r="Q192" s="1" t="s">
        <v>697</v>
      </c>
      <c r="R192" t="str">
        <f>IF(REFHero[[#This Row],[Rarity Tier]]=REFHero[[#This Row],[Max Rarity]],"Max","Evo")</f>
        <v>Max</v>
      </c>
      <c r="S192" s="12"/>
      <c r="W192" s="12"/>
      <c r="X192" s="12"/>
      <c r="Y192" s="12"/>
      <c r="Z192" s="12"/>
      <c r="AB192" s="129"/>
      <c r="BB192" s="11"/>
      <c r="BC192" s="11"/>
      <c r="BD192" s="11"/>
    </row>
    <row r="193" spans="1:56" customFormat="1" ht="16">
      <c r="A193" s="7" t="s">
        <v>1110</v>
      </c>
      <c r="B193" s="1" t="s">
        <v>23</v>
      </c>
      <c r="C193" s="1" t="s">
        <v>157</v>
      </c>
      <c r="D193" s="5" t="s">
        <v>821</v>
      </c>
      <c r="E193" s="5" t="s">
        <v>17</v>
      </c>
      <c r="F193" s="1">
        <f>INDEX('Hero Types'!A:A,MATCH(E193,'Hero Types'!B:B,0),0)</f>
        <v>4</v>
      </c>
      <c r="G193" s="5" t="s">
        <v>101</v>
      </c>
      <c r="H193" s="5">
        <v>5</v>
      </c>
      <c r="I193" s="5">
        <v>1</v>
      </c>
      <c r="J193" s="5" t="s">
        <v>173</v>
      </c>
      <c r="K193" s="5" t="s">
        <v>635</v>
      </c>
      <c r="L193" s="1">
        <v>5</v>
      </c>
      <c r="M193" s="1">
        <v>5</v>
      </c>
      <c r="N193" s="1" t="s">
        <v>467</v>
      </c>
      <c r="O193" s="1">
        <v>3</v>
      </c>
      <c r="P193" s="27"/>
      <c r="Q193" s="1" t="s">
        <v>635</v>
      </c>
      <c r="R193" t="str">
        <f>IF(REFHero[[#This Row],[Rarity Tier]]=REFHero[[#This Row],[Max Rarity]],"Max","Evo")</f>
        <v>Max</v>
      </c>
      <c r="S193" s="12"/>
      <c r="W193" s="12"/>
      <c r="X193" s="12"/>
      <c r="Y193" s="12"/>
      <c r="Z193" s="12"/>
      <c r="AB193" s="129"/>
      <c r="BB193" s="11"/>
      <c r="BC193" s="11"/>
      <c r="BD193" s="11"/>
    </row>
    <row r="194" spans="1:56" customFormat="1" ht="16">
      <c r="A194" s="7" t="s">
        <v>1118</v>
      </c>
      <c r="B194" s="1" t="s">
        <v>22</v>
      </c>
      <c r="C194" s="1" t="s">
        <v>157</v>
      </c>
      <c r="D194" s="5" t="s">
        <v>821</v>
      </c>
      <c r="E194" s="5" t="s">
        <v>17</v>
      </c>
      <c r="F194" s="1">
        <f>INDEX('Hero Types'!A:A,MATCH(E194,'Hero Types'!B:B,0),0)</f>
        <v>4</v>
      </c>
      <c r="G194" s="5" t="s">
        <v>101</v>
      </c>
      <c r="H194" s="5">
        <v>5</v>
      </c>
      <c r="I194" s="5">
        <v>1</v>
      </c>
      <c r="J194" s="5" t="s">
        <v>173</v>
      </c>
      <c r="K194" s="5" t="s">
        <v>569</v>
      </c>
      <c r="L194" s="1">
        <v>5</v>
      </c>
      <c r="M194" s="1">
        <v>5</v>
      </c>
      <c r="N194" s="1" t="s">
        <v>467</v>
      </c>
      <c r="O194" s="1">
        <v>3</v>
      </c>
      <c r="P194" s="27"/>
      <c r="Q194" s="1" t="s">
        <v>569</v>
      </c>
      <c r="R194" t="str">
        <f>IF(REFHero[[#This Row],[Rarity Tier]]=REFHero[[#This Row],[Max Rarity]],"Max","Evo")</f>
        <v>Max</v>
      </c>
      <c r="S194" s="12"/>
      <c r="W194" s="12"/>
      <c r="X194" s="12"/>
      <c r="Y194" s="12"/>
      <c r="AB194" s="129"/>
      <c r="BB194" s="11"/>
      <c r="BC194" s="11"/>
      <c r="BD194" s="11"/>
    </row>
    <row r="195" spans="1:56" customFormat="1" ht="16">
      <c r="A195" s="7" t="s">
        <v>1160</v>
      </c>
      <c r="B195" s="1" t="s">
        <v>25</v>
      </c>
      <c r="C195" s="1" t="s">
        <v>157</v>
      </c>
      <c r="D195" s="5" t="s">
        <v>821</v>
      </c>
      <c r="E195" s="5" t="s">
        <v>17</v>
      </c>
      <c r="F195" s="1">
        <f>INDEX('Hero Types'!A:A,MATCH(E195,'Hero Types'!B:B,0),0)</f>
        <v>4</v>
      </c>
      <c r="G195" s="5" t="s">
        <v>101</v>
      </c>
      <c r="H195" s="5">
        <v>5</v>
      </c>
      <c r="I195" s="5">
        <v>1</v>
      </c>
      <c r="J195" s="5" t="s">
        <v>173</v>
      </c>
      <c r="K195" s="5" t="s">
        <v>665</v>
      </c>
      <c r="L195" s="1">
        <v>5</v>
      </c>
      <c r="M195" s="1">
        <v>5</v>
      </c>
      <c r="N195" s="1" t="s">
        <v>467</v>
      </c>
      <c r="O195" s="1">
        <v>3</v>
      </c>
      <c r="P195" s="27"/>
      <c r="Q195" s="1" t="s">
        <v>665</v>
      </c>
      <c r="R195" t="str">
        <f>IF(REFHero[[#This Row],[Rarity Tier]]=REFHero[[#This Row],[Max Rarity]],"Max","Evo")</f>
        <v>Max</v>
      </c>
      <c r="S195" s="12"/>
      <c r="W195" s="12"/>
      <c r="X195" s="12"/>
      <c r="Y195" s="12"/>
      <c r="AB195" s="129"/>
      <c r="BB195" s="11"/>
      <c r="BC195" s="11"/>
      <c r="BD195" s="11"/>
    </row>
    <row r="196" spans="1:56" customFormat="1" ht="16">
      <c r="A196" s="7" t="s">
        <v>741</v>
      </c>
      <c r="B196" s="1" t="s">
        <v>24</v>
      </c>
      <c r="C196" s="1" t="s">
        <v>157</v>
      </c>
      <c r="D196" s="5" t="s">
        <v>821</v>
      </c>
      <c r="E196" s="5" t="s">
        <v>17</v>
      </c>
      <c r="F196" s="1">
        <f>INDEX('Hero Types'!A:A,MATCH(E196,'Hero Types'!B:B,0),0)</f>
        <v>4</v>
      </c>
      <c r="G196" s="5" t="s">
        <v>101</v>
      </c>
      <c r="H196" s="5">
        <v>5</v>
      </c>
      <c r="I196" s="5">
        <v>1</v>
      </c>
      <c r="J196" s="5" t="s">
        <v>173</v>
      </c>
      <c r="K196" s="5" t="s">
        <v>603</v>
      </c>
      <c r="L196" s="1">
        <v>5</v>
      </c>
      <c r="M196" s="1">
        <v>5</v>
      </c>
      <c r="N196" s="1" t="s">
        <v>462</v>
      </c>
      <c r="O196" s="1">
        <v>2</v>
      </c>
      <c r="P196" s="27"/>
      <c r="Q196" s="1" t="s">
        <v>603</v>
      </c>
      <c r="R196" t="str">
        <f>IF(REFHero[[#This Row],[Rarity Tier]]=REFHero[[#This Row],[Max Rarity]],"Max","Evo")</f>
        <v>Max</v>
      </c>
      <c r="S196" s="12"/>
      <c r="W196" s="12"/>
      <c r="X196" s="12"/>
      <c r="Y196" s="12"/>
      <c r="AB196" s="129"/>
      <c r="BB196" s="11"/>
      <c r="BC196" s="11"/>
      <c r="BD196" s="11"/>
    </row>
    <row r="197" spans="1:56" customFormat="1" ht="16">
      <c r="A197" s="7" t="s">
        <v>229</v>
      </c>
      <c r="B197" s="1" t="s">
        <v>26</v>
      </c>
      <c r="C197" s="1" t="s">
        <v>153</v>
      </c>
      <c r="D197" s="5" t="s">
        <v>93</v>
      </c>
      <c r="E197" s="5" t="s">
        <v>18</v>
      </c>
      <c r="F197" s="1">
        <f>INDEX('Hero Types'!A:A,MATCH(E197,'Hero Types'!B:B,0),0)</f>
        <v>5</v>
      </c>
      <c r="G197" s="5" t="s">
        <v>229</v>
      </c>
      <c r="H197" s="5">
        <v>6</v>
      </c>
      <c r="I197" s="5">
        <v>1</v>
      </c>
      <c r="J197" s="5" t="s">
        <v>177</v>
      </c>
      <c r="K197" s="5" t="s">
        <v>701</v>
      </c>
      <c r="L197" s="1">
        <v>6</v>
      </c>
      <c r="M197" s="1">
        <v>6</v>
      </c>
      <c r="N197" s="1" t="s">
        <v>467</v>
      </c>
      <c r="O197" s="1">
        <v>3</v>
      </c>
      <c r="P197" s="27"/>
      <c r="Q197" s="1" t="s">
        <v>701</v>
      </c>
      <c r="R197" t="str">
        <f>IF(REFHero[[#This Row],[Rarity Tier]]=REFHero[[#This Row],[Max Rarity]],"Max","Evo")</f>
        <v>Max</v>
      </c>
      <c r="S197" s="12"/>
      <c r="W197" s="12"/>
      <c r="X197" s="12"/>
      <c r="Y197" s="12"/>
      <c r="AB197" s="129"/>
      <c r="BB197" s="11"/>
      <c r="BC197" s="11"/>
      <c r="BD197" s="11"/>
    </row>
    <row r="198" spans="1:56" customFormat="1" ht="16">
      <c r="A198" s="7" t="s">
        <v>1161</v>
      </c>
      <c r="B198" s="1" t="s">
        <v>23</v>
      </c>
      <c r="C198" s="1" t="s">
        <v>157</v>
      </c>
      <c r="D198" s="5" t="s">
        <v>93</v>
      </c>
      <c r="E198" s="5" t="s">
        <v>18</v>
      </c>
      <c r="F198" s="1">
        <f>INDEX('Hero Types'!A:A,MATCH(E198,'Hero Types'!B:B,0),0)</f>
        <v>5</v>
      </c>
      <c r="G198" s="5" t="s">
        <v>208</v>
      </c>
      <c r="H198" s="5">
        <v>6</v>
      </c>
      <c r="I198" s="5">
        <v>1</v>
      </c>
      <c r="J198" s="5" t="s">
        <v>177</v>
      </c>
      <c r="K198" s="5" t="s">
        <v>639</v>
      </c>
      <c r="L198" s="1">
        <v>6</v>
      </c>
      <c r="M198" s="1">
        <v>6</v>
      </c>
      <c r="N198" s="1" t="s">
        <v>467</v>
      </c>
      <c r="O198" s="1">
        <v>3</v>
      </c>
      <c r="P198" s="27"/>
      <c r="Q198" s="1" t="s">
        <v>639</v>
      </c>
      <c r="R198" t="str">
        <f>IF(REFHero[[#This Row],[Rarity Tier]]=REFHero[[#This Row],[Max Rarity]],"Max","Evo")</f>
        <v>Max</v>
      </c>
      <c r="S198" s="12"/>
      <c r="W198" s="12"/>
      <c r="X198" s="12"/>
      <c r="Y198" s="12"/>
      <c r="AB198" s="129"/>
      <c r="BB198" s="11"/>
      <c r="BC198" s="11"/>
      <c r="BD198" s="11"/>
    </row>
    <row r="199" spans="1:56" customFormat="1" ht="16">
      <c r="A199" s="7" t="s">
        <v>176</v>
      </c>
      <c r="B199" s="1" t="s">
        <v>22</v>
      </c>
      <c r="C199" s="1" t="s">
        <v>153</v>
      </c>
      <c r="D199" s="5" t="s">
        <v>93</v>
      </c>
      <c r="E199" s="5" t="s">
        <v>18</v>
      </c>
      <c r="F199" s="1">
        <f>INDEX('Hero Types'!A:A,MATCH(E199,'Hero Types'!B:B,0),0)</f>
        <v>5</v>
      </c>
      <c r="G199" s="5" t="s">
        <v>176</v>
      </c>
      <c r="H199" s="5">
        <v>6</v>
      </c>
      <c r="I199" s="5">
        <v>1</v>
      </c>
      <c r="J199" s="5" t="s">
        <v>177</v>
      </c>
      <c r="K199" s="5" t="s">
        <v>573</v>
      </c>
      <c r="L199" s="1">
        <v>6</v>
      </c>
      <c r="M199" s="1">
        <v>6</v>
      </c>
      <c r="N199" s="1" t="s">
        <v>467</v>
      </c>
      <c r="O199" s="1">
        <v>3</v>
      </c>
      <c r="P199" s="27"/>
      <c r="Q199" s="1" t="s">
        <v>573</v>
      </c>
      <c r="R199" t="str">
        <f>IF(REFHero[[#This Row],[Rarity Tier]]=REFHero[[#This Row],[Max Rarity]],"Max","Evo")</f>
        <v>Max</v>
      </c>
      <c r="S199" s="12"/>
      <c r="W199" s="12"/>
      <c r="X199" s="12"/>
      <c r="Y199" s="12"/>
      <c r="AB199" s="129"/>
      <c r="BB199" s="11"/>
      <c r="BC199" s="11"/>
      <c r="BD199" s="11"/>
    </row>
    <row r="200" spans="1:56" customFormat="1" ht="16">
      <c r="A200" s="7" t="s">
        <v>774</v>
      </c>
      <c r="B200" s="1" t="s">
        <v>25</v>
      </c>
      <c r="C200" s="1" t="s">
        <v>157</v>
      </c>
      <c r="D200" s="5" t="s">
        <v>111</v>
      </c>
      <c r="E200" s="5" t="s">
        <v>18</v>
      </c>
      <c r="F200" s="1">
        <f>INDEX('Hero Types'!A:A,MATCH(E200,'Hero Types'!B:B,0),0)</f>
        <v>5</v>
      </c>
      <c r="G200" s="5" t="s">
        <v>119</v>
      </c>
      <c r="H200" s="5">
        <v>6</v>
      </c>
      <c r="I200" s="5">
        <v>1</v>
      </c>
      <c r="J200" s="5" t="s">
        <v>177</v>
      </c>
      <c r="K200" s="5" t="s">
        <v>669</v>
      </c>
      <c r="L200" s="1">
        <v>6</v>
      </c>
      <c r="M200" s="1">
        <v>6</v>
      </c>
      <c r="N200" s="1" t="s">
        <v>462</v>
      </c>
      <c r="O200" s="1">
        <v>3</v>
      </c>
      <c r="P200" s="27"/>
      <c r="Q200" s="1" t="s">
        <v>669</v>
      </c>
      <c r="R200" s="1" t="str">
        <f>IF(REFHero[[#This Row],[Rarity Tier]]=REFHero[[#This Row],[Max Rarity]],"Max","Evo")</f>
        <v>Max</v>
      </c>
      <c r="S200" s="12"/>
      <c r="W200" s="12"/>
      <c r="X200" s="12"/>
      <c r="Y200" s="12"/>
      <c r="AB200" s="129"/>
      <c r="BB200" s="11"/>
      <c r="BC200" s="11"/>
      <c r="BD200" s="11"/>
    </row>
    <row r="201" spans="1:56" customFormat="1" ht="16">
      <c r="A201" s="7" t="s">
        <v>745</v>
      </c>
      <c r="B201" s="1" t="s">
        <v>24</v>
      </c>
      <c r="C201" s="1" t="s">
        <v>153</v>
      </c>
      <c r="D201" s="5" t="s">
        <v>20</v>
      </c>
      <c r="E201" s="5" t="s">
        <v>18</v>
      </c>
      <c r="F201" s="1">
        <f>INDEX('Hero Types'!A:A,MATCH(E201,'Hero Types'!B:B,0),0)</f>
        <v>5</v>
      </c>
      <c r="G201" s="5" t="s">
        <v>102</v>
      </c>
      <c r="H201" s="5">
        <v>6</v>
      </c>
      <c r="I201" s="5">
        <v>1</v>
      </c>
      <c r="J201" s="5" t="s">
        <v>177</v>
      </c>
      <c r="K201" s="5" t="s">
        <v>607</v>
      </c>
      <c r="L201" s="1">
        <v>6</v>
      </c>
      <c r="M201" s="1">
        <v>6</v>
      </c>
      <c r="N201" s="1" t="s">
        <v>462</v>
      </c>
      <c r="O201" s="1">
        <v>3</v>
      </c>
      <c r="P201" s="27"/>
      <c r="Q201" s="1" t="s">
        <v>607</v>
      </c>
      <c r="R201" s="1" t="str">
        <f>IF(REFHero[[#This Row],[Rarity Tier]]=REFHero[[#This Row],[Max Rarity]],"Max","Evo")</f>
        <v>Max</v>
      </c>
      <c r="S201" s="12"/>
      <c r="W201" s="12"/>
      <c r="X201" s="12"/>
      <c r="Y201" s="12"/>
      <c r="AB201" s="129"/>
      <c r="BB201" s="11"/>
      <c r="BC201" s="11"/>
      <c r="BD201" s="11"/>
    </row>
    <row r="202" spans="1:56" customFormat="1" ht="16">
      <c r="A202" s="7" t="s">
        <v>761</v>
      </c>
      <c r="B202" s="1" t="s">
        <v>22</v>
      </c>
      <c r="C202" s="1" t="s">
        <v>148</v>
      </c>
      <c r="D202" s="5" t="s">
        <v>820</v>
      </c>
      <c r="E202" s="5" t="s">
        <v>819</v>
      </c>
      <c r="F202" s="1">
        <f>INDEX('Hero Types'!A:A,MATCH(E202,'Hero Types'!B:B,0),0)</f>
        <v>7</v>
      </c>
      <c r="G202" s="5" t="s">
        <v>90</v>
      </c>
      <c r="H202" s="5">
        <v>1</v>
      </c>
      <c r="I202" s="5">
        <v>1</v>
      </c>
      <c r="J202" s="5" t="s">
        <v>161</v>
      </c>
      <c r="K202" s="5" t="s">
        <v>759</v>
      </c>
      <c r="L202" s="1">
        <v>1</v>
      </c>
      <c r="M202" s="1">
        <v>3</v>
      </c>
      <c r="N202" s="1" t="s">
        <v>462</v>
      </c>
      <c r="O202" s="1">
        <v>1</v>
      </c>
      <c r="P202" s="27"/>
      <c r="Q202" s="1" t="s">
        <v>759</v>
      </c>
      <c r="R202" s="1" t="str">
        <f>IF(REFHero[[#This Row],[Rarity Tier]]=REFHero[[#This Row],[Max Rarity]],"Max","Evo")</f>
        <v>Evo</v>
      </c>
      <c r="S202" s="12"/>
      <c r="W202" s="12"/>
      <c r="X202" s="12"/>
      <c r="Y202" s="12"/>
      <c r="AB202" s="129"/>
      <c r="BB202" s="11"/>
      <c r="BC202" s="11"/>
      <c r="BD202" s="11"/>
    </row>
    <row r="203" spans="1:56" ht="16">
      <c r="W203" s="12"/>
      <c r="X203" s="12"/>
      <c r="Y203" s="12"/>
      <c r="Z203" s="12"/>
      <c r="AA203"/>
    </row>
    <row r="204" spans="1:56" ht="16">
      <c r="W204" s="12"/>
      <c r="X204" s="12"/>
      <c r="Y204" s="12"/>
      <c r="Z204" s="12"/>
      <c r="AA204"/>
    </row>
    <row r="205" spans="1:56" ht="16">
      <c r="W205" s="12"/>
      <c r="X205" s="12"/>
      <c r="Y205" s="12"/>
      <c r="Z205"/>
      <c r="AA205"/>
    </row>
    <row r="206" spans="1:56" ht="16">
      <c r="W206" s="12"/>
      <c r="X206" s="12"/>
      <c r="Y206" s="12"/>
      <c r="Z206"/>
      <c r="AA206"/>
    </row>
    <row r="207" spans="1:56" ht="16">
      <c r="W207" s="12"/>
      <c r="X207" s="12"/>
      <c r="Y207" s="12"/>
      <c r="Z207"/>
      <c r="AA207"/>
    </row>
    <row r="208" spans="1:56" ht="16">
      <c r="W208" s="12"/>
      <c r="X208" s="12"/>
      <c r="Y208" s="12"/>
      <c r="Z208"/>
      <c r="AA208"/>
    </row>
    <row r="209" spans="23:27" ht="16">
      <c r="W209" s="12"/>
      <c r="X209" s="12"/>
      <c r="Y209" s="12"/>
      <c r="Z209"/>
      <c r="AA209"/>
    </row>
    <row r="210" spans="23:27" ht="16">
      <c r="W210" s="12"/>
      <c r="X210" s="12"/>
      <c r="Y210" s="12"/>
      <c r="Z210"/>
      <c r="AA210"/>
    </row>
    <row r="211" spans="23:27" ht="16">
      <c r="W211" s="12"/>
      <c r="X211" s="12"/>
      <c r="Y211" s="12"/>
      <c r="Z211"/>
      <c r="AA211"/>
    </row>
    <row r="212" spans="23:27" ht="16">
      <c r="W212" s="12"/>
      <c r="X212" s="12"/>
      <c r="Y212" s="12"/>
      <c r="Z212"/>
      <c r="AA212"/>
    </row>
    <row r="213" spans="23:27" ht="16">
      <c r="W213" s="12"/>
      <c r="X213" s="12"/>
      <c r="Y213" s="12"/>
      <c r="Z213"/>
      <c r="AA213"/>
    </row>
    <row r="214" spans="23:27" ht="16">
      <c r="W214" s="12"/>
      <c r="X214" s="12"/>
      <c r="Y214" s="12"/>
      <c r="Z214"/>
      <c r="AA214"/>
    </row>
    <row r="215" spans="23:27" ht="16">
      <c r="W215" s="12"/>
      <c r="X215" s="12"/>
      <c r="Y215" s="12"/>
      <c r="Z215" s="12"/>
      <c r="AA215"/>
    </row>
    <row r="216" spans="23:27" ht="16">
      <c r="W216" s="12"/>
      <c r="X216" s="12"/>
      <c r="Y216" s="12"/>
      <c r="Z216" s="12"/>
      <c r="AA216"/>
    </row>
    <row r="217" spans="23:27" ht="16">
      <c r="W217" s="12"/>
      <c r="X217" s="12"/>
      <c r="Y217" s="12"/>
      <c r="Z217" s="12"/>
      <c r="AA217"/>
    </row>
    <row r="218" spans="23:27" ht="16">
      <c r="W218" s="12"/>
      <c r="X218" s="12"/>
      <c r="Y218" s="12"/>
      <c r="Z218" s="12"/>
      <c r="AA218"/>
    </row>
    <row r="219" spans="23:27" ht="16">
      <c r="W219" s="12"/>
      <c r="X219" s="12"/>
      <c r="Y219" s="12"/>
      <c r="Z219"/>
      <c r="AA219"/>
    </row>
    <row r="220" spans="23:27" ht="16">
      <c r="W220" s="12"/>
      <c r="X220" s="12"/>
      <c r="Y220" s="12"/>
      <c r="Z220"/>
      <c r="AA220"/>
    </row>
    <row r="221" spans="23:27" ht="16">
      <c r="W221" s="12"/>
      <c r="X221" s="12"/>
      <c r="Y221" s="12"/>
      <c r="Z221"/>
      <c r="AA221"/>
    </row>
    <row r="222" spans="23:27" ht="16">
      <c r="W222" s="12"/>
      <c r="X222" s="12"/>
      <c r="Y222" s="12"/>
      <c r="Z222" s="12"/>
      <c r="AA222"/>
    </row>
    <row r="223" spans="23:27" ht="16">
      <c r="W223" s="12"/>
      <c r="X223" s="12"/>
      <c r="Y223" s="12"/>
      <c r="Z223" s="12"/>
      <c r="AA223"/>
    </row>
    <row r="224" spans="23:27" ht="16">
      <c r="W224" s="12"/>
      <c r="X224" s="12"/>
      <c r="Y224" s="12"/>
      <c r="Z224" s="12"/>
      <c r="AA224"/>
    </row>
    <row r="225" spans="23:27" ht="16">
      <c r="W225" s="12"/>
      <c r="X225" s="12"/>
      <c r="Y225" s="12"/>
      <c r="Z225" s="12"/>
      <c r="AA225"/>
    </row>
    <row r="226" spans="23:27" ht="16">
      <c r="W226" s="12"/>
      <c r="X226" s="12"/>
      <c r="Y226" s="12"/>
      <c r="Z226" s="12"/>
      <c r="AA226"/>
    </row>
    <row r="227" spans="23:27" ht="16">
      <c r="W227" s="12"/>
      <c r="X227" s="12"/>
      <c r="Y227" s="12"/>
      <c r="Z227" s="12"/>
      <c r="AA227"/>
    </row>
    <row r="228" spans="23:27" ht="16">
      <c r="W228" s="12"/>
      <c r="X228" s="12"/>
      <c r="Y228" s="12"/>
      <c r="Z228"/>
      <c r="AA228"/>
    </row>
    <row r="229" spans="23:27" ht="16">
      <c r="W229" s="12"/>
      <c r="X229" s="12"/>
      <c r="Y229" s="12"/>
      <c r="Z229"/>
      <c r="AA229"/>
    </row>
    <row r="230" spans="23:27" ht="16">
      <c r="W230" s="12"/>
      <c r="X230" s="12"/>
      <c r="Y230" s="12"/>
      <c r="Z230"/>
      <c r="AA230"/>
    </row>
    <row r="231" spans="23:27" ht="16">
      <c r="W231" s="12"/>
      <c r="X231" s="12"/>
      <c r="Y231" s="12"/>
      <c r="Z231" s="12"/>
      <c r="AA231"/>
    </row>
    <row r="232" spans="23:27" ht="16">
      <c r="W232" s="12"/>
      <c r="X232" s="12"/>
      <c r="Y232" s="12"/>
      <c r="Z232" s="12"/>
      <c r="AA232"/>
    </row>
    <row r="233" spans="23:27" ht="16">
      <c r="W233" s="12"/>
      <c r="X233" s="12"/>
      <c r="Y233" s="12"/>
      <c r="Z233" s="12"/>
      <c r="AA233"/>
    </row>
    <row r="234" spans="23:27" ht="16">
      <c r="W234" s="12"/>
      <c r="X234" s="12"/>
      <c r="Y234" s="12"/>
      <c r="Z234" s="12"/>
      <c r="AA234"/>
    </row>
    <row r="235" spans="23:27" ht="16">
      <c r="W235" s="12"/>
      <c r="X235" s="12"/>
      <c r="Y235" s="12"/>
      <c r="Z235"/>
      <c r="AA235"/>
    </row>
    <row r="236" spans="23:27" ht="16">
      <c r="W236" s="12"/>
      <c r="X236" s="12"/>
      <c r="Y236" s="12"/>
      <c r="Z236"/>
      <c r="AA236"/>
    </row>
    <row r="237" spans="23:27" ht="16">
      <c r="W237" s="12"/>
      <c r="X237" s="12"/>
      <c r="Y237" s="12"/>
      <c r="Z237" s="12"/>
      <c r="AA237"/>
    </row>
    <row r="238" spans="23:27" ht="16">
      <c r="W238" s="12"/>
      <c r="X238" s="12"/>
      <c r="Y238" s="12"/>
      <c r="Z238" s="12"/>
      <c r="AA238"/>
    </row>
    <row r="239" spans="23:27" ht="16">
      <c r="W239" s="12"/>
      <c r="X239" s="12"/>
      <c r="Y239" s="12"/>
      <c r="Z239"/>
      <c r="AA239"/>
    </row>
    <row r="240" spans="23:27" ht="16">
      <c r="W240" s="12"/>
      <c r="X240" s="12"/>
      <c r="Y240" s="12"/>
      <c r="Z240"/>
      <c r="AA240"/>
    </row>
    <row r="241" spans="23:27" ht="16">
      <c r="W241" s="12"/>
      <c r="X241" s="12"/>
      <c r="Y241" s="12"/>
      <c r="Z241"/>
      <c r="AA241"/>
    </row>
    <row r="242" spans="23:27" ht="16">
      <c r="W242" s="12"/>
      <c r="X242" s="12"/>
      <c r="Y242" s="12"/>
      <c r="Z242"/>
      <c r="AA242"/>
    </row>
    <row r="243" spans="23:27" ht="16">
      <c r="W243" s="12"/>
      <c r="X243" s="12"/>
      <c r="Y243" s="12"/>
      <c r="Z243"/>
      <c r="AA243"/>
    </row>
    <row r="244" spans="23:27" ht="16">
      <c r="W244" s="12"/>
      <c r="X244" s="12"/>
      <c r="Y244" s="12"/>
      <c r="Z244"/>
      <c r="AA244"/>
    </row>
    <row r="245" spans="23:27" ht="16">
      <c r="W245" s="12"/>
      <c r="X245" s="12"/>
      <c r="Y245" s="12"/>
      <c r="Z245"/>
      <c r="AA245"/>
    </row>
    <row r="246" spans="23:27" ht="16">
      <c r="W246" s="12"/>
      <c r="X246" s="12"/>
      <c r="Y246" s="12"/>
      <c r="Z246"/>
      <c r="AA246"/>
    </row>
    <row r="247" spans="23:27" ht="16">
      <c r="W247" s="12"/>
      <c r="X247" s="12"/>
      <c r="Y247" s="12"/>
      <c r="Z247"/>
      <c r="AA247"/>
    </row>
    <row r="248" spans="23:27" ht="16">
      <c r="W248" s="12"/>
      <c r="X248" s="12"/>
      <c r="Y248" s="12"/>
      <c r="Z248"/>
      <c r="AA248"/>
    </row>
    <row r="249" spans="23:27" ht="16">
      <c r="W249" s="12"/>
      <c r="X249"/>
      <c r="Y249"/>
      <c r="Z249"/>
      <c r="AA249"/>
    </row>
    <row r="250" spans="23:27" ht="16">
      <c r="W250" s="12"/>
      <c r="X250"/>
      <c r="Y250" s="12"/>
      <c r="Z250"/>
      <c r="AA250"/>
    </row>
    <row r="251" spans="23:27" ht="16">
      <c r="W251" s="12"/>
      <c r="X251"/>
      <c r="Y251"/>
      <c r="Z251"/>
      <c r="AA251"/>
    </row>
    <row r="252" spans="23:27" ht="16">
      <c r="W252" s="12"/>
      <c r="X252"/>
      <c r="Y252"/>
      <c r="Z252"/>
      <c r="AA252"/>
    </row>
    <row r="253" spans="23:27" ht="16">
      <c r="W253" s="12"/>
      <c r="X253"/>
      <c r="Y253"/>
      <c r="Z253"/>
      <c r="AA253"/>
    </row>
    <row r="254" spans="23:27" ht="16">
      <c r="W254" s="12"/>
      <c r="X254"/>
      <c r="Y254" s="12"/>
      <c r="Z254"/>
      <c r="AA254"/>
    </row>
    <row r="255" spans="23:27" ht="16">
      <c r="W255" s="12"/>
      <c r="X255" s="12"/>
      <c r="Y255"/>
      <c r="Z255"/>
      <c r="AA255"/>
    </row>
    <row r="256" spans="23:27" ht="16">
      <c r="W256" s="12"/>
      <c r="X256" s="12"/>
      <c r="Y256" s="12"/>
      <c r="Z256"/>
      <c r="AA256"/>
    </row>
    <row r="257" spans="23:27" ht="16">
      <c r="W257" s="12"/>
      <c r="X257" s="12"/>
      <c r="Y257" s="12"/>
      <c r="Z257"/>
      <c r="AA257"/>
    </row>
    <row r="258" spans="23:27" ht="16">
      <c r="W258" s="12"/>
      <c r="X258"/>
      <c r="Y258" s="12"/>
      <c r="Z258"/>
      <c r="AA258"/>
    </row>
    <row r="259" spans="23:27" ht="16">
      <c r="W259" s="12"/>
      <c r="X259"/>
      <c r="Y259"/>
      <c r="Z259"/>
      <c r="AA259"/>
    </row>
    <row r="260" spans="23:27" ht="16">
      <c r="W260" s="12"/>
      <c r="X260"/>
      <c r="Y260" s="12"/>
      <c r="Z260"/>
      <c r="AA260"/>
    </row>
    <row r="261" spans="23:27" ht="16">
      <c r="W261" s="12"/>
      <c r="X261"/>
      <c r="Y261"/>
      <c r="Z261"/>
      <c r="AA261"/>
    </row>
    <row r="262" spans="23:27" ht="16">
      <c r="W262" s="12"/>
      <c r="X262"/>
      <c r="Y262" s="12"/>
      <c r="Z262"/>
      <c r="AA262"/>
    </row>
    <row r="263" spans="23:27" ht="16">
      <c r="W263" s="12"/>
      <c r="X263"/>
      <c r="Y263" s="12"/>
      <c r="Z263"/>
      <c r="AA263"/>
    </row>
    <row r="264" spans="23:27" ht="16">
      <c r="W264" s="12"/>
      <c r="X264"/>
      <c r="Y264" s="12"/>
      <c r="Z264"/>
      <c r="AA264"/>
    </row>
    <row r="265" spans="23:27" ht="16">
      <c r="W265" s="12"/>
      <c r="X265"/>
      <c r="Y265" s="12"/>
      <c r="Z265"/>
      <c r="AA265"/>
    </row>
    <row r="266" spans="23:27" ht="16">
      <c r="W266" s="12"/>
      <c r="X266"/>
      <c r="Y266" s="12"/>
      <c r="Z266"/>
      <c r="AA266"/>
    </row>
    <row r="267" spans="23:27" ht="16">
      <c r="W267" s="12"/>
      <c r="X267"/>
      <c r="Y267" s="12"/>
      <c r="Z267"/>
      <c r="AA267"/>
    </row>
    <row r="268" spans="23:27" ht="16">
      <c r="W268" s="12"/>
      <c r="X268"/>
      <c r="Y268" s="12"/>
      <c r="Z268"/>
      <c r="AA268"/>
    </row>
    <row r="269" spans="23:27" ht="16">
      <c r="W269" s="12"/>
      <c r="X269"/>
      <c r="Y269" s="12"/>
      <c r="Z269"/>
      <c r="AA269"/>
    </row>
    <row r="270" spans="23:27" ht="16">
      <c r="W270" s="12"/>
      <c r="X270"/>
      <c r="Y270" s="12"/>
      <c r="Z270"/>
      <c r="AA270"/>
    </row>
    <row r="271" spans="23:27" ht="16">
      <c r="W271" s="12"/>
      <c r="X271"/>
      <c r="Y271" s="12"/>
      <c r="Z271"/>
      <c r="AA271"/>
    </row>
    <row r="272" spans="23:27" ht="16">
      <c r="W272" s="12"/>
      <c r="X272"/>
      <c r="Y272" s="12"/>
      <c r="Z272"/>
      <c r="AA272"/>
    </row>
    <row r="273" spans="23:27" ht="16">
      <c r="W273" s="12"/>
      <c r="X273"/>
      <c r="Y273" s="12"/>
      <c r="Z273"/>
      <c r="AA273"/>
    </row>
    <row r="274" spans="23:27" ht="16">
      <c r="W274" s="12"/>
      <c r="X274"/>
      <c r="Y274" s="12"/>
      <c r="Z274"/>
      <c r="AA274"/>
    </row>
    <row r="275" spans="23:27" ht="16">
      <c r="W275" s="12"/>
      <c r="X275"/>
      <c r="Y275" s="12"/>
      <c r="Z275"/>
      <c r="AA275"/>
    </row>
    <row r="276" spans="23:27" ht="16">
      <c r="W276" s="12"/>
      <c r="X276"/>
      <c r="Y276" s="12"/>
      <c r="Z276"/>
      <c r="AA276"/>
    </row>
    <row r="277" spans="23:27" ht="16">
      <c r="W277" s="12"/>
      <c r="X277"/>
      <c r="Y277" s="12"/>
      <c r="Z277"/>
      <c r="AA277"/>
    </row>
    <row r="278" spans="23:27" ht="16">
      <c r="W278" s="12"/>
      <c r="X278"/>
      <c r="Y278" s="12"/>
      <c r="Z278"/>
      <c r="AA278"/>
    </row>
    <row r="279" spans="23:27" ht="16">
      <c r="W279" s="12"/>
      <c r="X279"/>
      <c r="Y279" s="12"/>
      <c r="Z279"/>
      <c r="AA279"/>
    </row>
    <row r="280" spans="23:27" ht="16">
      <c r="W280" s="12"/>
      <c r="X280"/>
      <c r="Y280" s="12"/>
      <c r="Z280"/>
      <c r="AA280"/>
    </row>
    <row r="281" spans="23:27" ht="16">
      <c r="W281" s="12"/>
      <c r="X281"/>
      <c r="Y281" s="12"/>
      <c r="Z281"/>
      <c r="AA281"/>
    </row>
    <row r="282" spans="23:27" ht="16">
      <c r="W282" s="12"/>
      <c r="X282"/>
      <c r="Y282" s="12"/>
      <c r="Z282"/>
      <c r="AA282"/>
    </row>
    <row r="283" spans="23:27" ht="16">
      <c r="W283" s="12"/>
      <c r="X283"/>
      <c r="Y283" s="12"/>
      <c r="Z283"/>
      <c r="AA283"/>
    </row>
    <row r="284" spans="23:27" ht="16">
      <c r="W284" s="12"/>
      <c r="X284"/>
      <c r="Y284" s="12"/>
      <c r="Z284"/>
      <c r="AA284"/>
    </row>
    <row r="285" spans="23:27" ht="16">
      <c r="W285" s="12"/>
      <c r="X285"/>
      <c r="Y285" s="12"/>
      <c r="Z285"/>
      <c r="AA285"/>
    </row>
    <row r="286" spans="23:27" ht="16">
      <c r="W286" s="12"/>
      <c r="X286"/>
      <c r="Y286" s="12"/>
      <c r="Z286"/>
      <c r="AA286"/>
    </row>
    <row r="287" spans="23:27" ht="16">
      <c r="W287" s="12"/>
      <c r="X287"/>
      <c r="Y287" s="12"/>
      <c r="Z287"/>
      <c r="AA287"/>
    </row>
    <row r="288" spans="23:27" ht="16">
      <c r="W288" s="12"/>
      <c r="X288" s="216"/>
      <c r="Y288" s="12"/>
      <c r="Z288"/>
      <c r="AA288"/>
    </row>
    <row r="289" spans="23:27" ht="16">
      <c r="W289" s="12"/>
      <c r="X289" s="216"/>
      <c r="Y289" s="12"/>
      <c r="Z289"/>
      <c r="AA289"/>
    </row>
    <row r="290" spans="23:27" ht="16">
      <c r="W290" s="12"/>
      <c r="X290" s="216"/>
      <c r="Y290" s="12"/>
      <c r="Z290"/>
      <c r="AA290"/>
    </row>
    <row r="291" spans="23:27" ht="16">
      <c r="W291" s="12"/>
      <c r="X291"/>
      <c r="Y291"/>
      <c r="Z291"/>
      <c r="AA291"/>
    </row>
    <row r="292" spans="23:27" ht="16">
      <c r="W292" s="12"/>
      <c r="X292"/>
      <c r="Y292" s="12"/>
      <c r="Z292"/>
      <c r="AA292"/>
    </row>
    <row r="293" spans="23:27" ht="16">
      <c r="W293" s="12"/>
      <c r="X293"/>
      <c r="Y293"/>
      <c r="Z293"/>
      <c r="AA293"/>
    </row>
    <row r="294" spans="23:27" ht="16">
      <c r="W294" s="12"/>
      <c r="X294"/>
      <c r="Y294" s="12"/>
      <c r="Z294"/>
      <c r="AA294"/>
    </row>
    <row r="295" spans="23:27" ht="16">
      <c r="W295" s="12"/>
      <c r="X295"/>
      <c r="Y295"/>
      <c r="Z295"/>
      <c r="AA295"/>
    </row>
    <row r="296" spans="23:27" ht="16">
      <c r="W296" s="12"/>
      <c r="X296"/>
      <c r="Y296" s="12"/>
      <c r="Z296"/>
      <c r="AA296"/>
    </row>
    <row r="297" spans="23:27" ht="16">
      <c r="W297" s="12"/>
      <c r="X297"/>
      <c r="Y297"/>
      <c r="Z297"/>
      <c r="AA297"/>
    </row>
    <row r="298" spans="23:27" ht="16">
      <c r="W298" s="12"/>
      <c r="X298"/>
      <c r="Y298" s="12"/>
      <c r="Z298"/>
      <c r="AA298"/>
    </row>
    <row r="299" spans="23:27" ht="16">
      <c r="W299" s="12"/>
      <c r="X299"/>
      <c r="Y299"/>
      <c r="Z299"/>
      <c r="AA299"/>
    </row>
    <row r="300" spans="23:27" ht="16">
      <c r="W300" s="12"/>
      <c r="X300"/>
      <c r="Y300"/>
      <c r="Z300"/>
      <c r="AA300"/>
    </row>
    <row r="301" spans="23:27" ht="16">
      <c r="W301" s="12"/>
      <c r="X301"/>
      <c r="Y301"/>
      <c r="Z301"/>
      <c r="AA301"/>
    </row>
    <row r="302" spans="23:27" ht="16">
      <c r="W302" s="12"/>
      <c r="X302"/>
      <c r="Y302" s="12"/>
      <c r="Z302"/>
      <c r="AA302"/>
    </row>
    <row r="303" spans="23:27" ht="16">
      <c r="W303" s="12"/>
      <c r="X303"/>
      <c r="Y303"/>
      <c r="Z303"/>
      <c r="AA303"/>
    </row>
    <row r="304" spans="23:27" ht="16">
      <c r="W304" s="12"/>
      <c r="X304"/>
      <c r="Y304" s="12"/>
      <c r="Z304"/>
      <c r="AA304"/>
    </row>
    <row r="305" spans="23:27" ht="16">
      <c r="W305" s="12"/>
      <c r="X305"/>
      <c r="Y305"/>
      <c r="Z305"/>
      <c r="AA305"/>
    </row>
    <row r="306" spans="23:27" ht="16">
      <c r="W306" s="12"/>
      <c r="X306"/>
      <c r="Y306"/>
      <c r="Z306"/>
      <c r="AA306"/>
    </row>
    <row r="307" spans="23:27" ht="16">
      <c r="W307" s="12"/>
      <c r="X307"/>
      <c r="Y307"/>
      <c r="Z307"/>
      <c r="AA307"/>
    </row>
    <row r="308" spans="23:27" ht="16">
      <c r="W308" s="12"/>
      <c r="X308"/>
      <c r="Y308"/>
      <c r="Z308"/>
      <c r="AA308"/>
    </row>
    <row r="309" spans="23:27" ht="16">
      <c r="W309" s="12"/>
      <c r="X309"/>
      <c r="Y309" s="12"/>
      <c r="Z309"/>
      <c r="AA309"/>
    </row>
    <row r="310" spans="23:27" ht="16">
      <c r="W310" s="12"/>
      <c r="X310"/>
      <c r="Y310" s="12"/>
      <c r="Z310"/>
      <c r="AA310"/>
    </row>
    <row r="311" spans="23:27" ht="16">
      <c r="W311" s="12"/>
      <c r="X311"/>
      <c r="Y311"/>
      <c r="Z311"/>
      <c r="AA311"/>
    </row>
    <row r="312" spans="23:27" ht="16">
      <c r="W312" s="12"/>
      <c r="X312"/>
      <c r="Y312" s="12"/>
      <c r="Z312"/>
      <c r="AA312"/>
    </row>
    <row r="313" spans="23:27" ht="16">
      <c r="W313" s="12"/>
      <c r="X313"/>
      <c r="Y313" s="12"/>
      <c r="Z313"/>
      <c r="AA313"/>
    </row>
    <row r="314" spans="23:27" ht="16">
      <c r="W314" s="12"/>
      <c r="X314"/>
      <c r="Y314" s="12"/>
      <c r="Z314"/>
      <c r="AA314"/>
    </row>
    <row r="315" spans="23:27" ht="16">
      <c r="W315" s="12"/>
      <c r="X315"/>
      <c r="Y315"/>
      <c r="Z315"/>
      <c r="AA315"/>
    </row>
    <row r="316" spans="23:27" ht="16">
      <c r="W316" s="12"/>
      <c r="X316"/>
      <c r="Y316"/>
      <c r="Z316"/>
      <c r="AA316"/>
    </row>
    <row r="317" spans="23:27" ht="16">
      <c r="W317" s="12"/>
      <c r="X317"/>
      <c r="Y317" s="12"/>
      <c r="Z317"/>
      <c r="AA317"/>
    </row>
    <row r="318" spans="23:27" ht="16">
      <c r="W318" s="12"/>
      <c r="X318"/>
      <c r="Y318"/>
      <c r="Z318"/>
      <c r="AA318"/>
    </row>
    <row r="319" spans="23:27" ht="16">
      <c r="W319" s="12"/>
      <c r="X319"/>
      <c r="Y319" s="12"/>
      <c r="Z319"/>
      <c r="AA319"/>
    </row>
    <row r="320" spans="23:27" ht="16">
      <c r="W320" s="12"/>
      <c r="X320"/>
      <c r="Y320"/>
      <c r="Z320"/>
      <c r="AA320"/>
    </row>
    <row r="321" spans="23:27" ht="16">
      <c r="W321" s="12"/>
      <c r="X321"/>
      <c r="Y321"/>
      <c r="Z321"/>
      <c r="AA321"/>
    </row>
    <row r="322" spans="23:27" ht="16">
      <c r="W322" s="12"/>
      <c r="X322"/>
      <c r="Y322"/>
      <c r="Z322"/>
      <c r="AA322"/>
    </row>
    <row r="323" spans="23:27" ht="16">
      <c r="W323" s="12"/>
      <c r="X323"/>
      <c r="Y323"/>
      <c r="Z323"/>
      <c r="AA323"/>
    </row>
    <row r="324" spans="23:27" ht="16">
      <c r="W324" s="12"/>
      <c r="X324"/>
      <c r="Y324"/>
      <c r="Z324"/>
      <c r="AA324"/>
    </row>
    <row r="325" spans="23:27" ht="16">
      <c r="W325" s="212"/>
      <c r="X325" s="213"/>
      <c r="Y325" s="213"/>
    </row>
    <row r="326" spans="23:27" ht="16">
      <c r="W326" s="212"/>
      <c r="X326" s="213"/>
      <c r="Y326" s="213"/>
    </row>
    <row r="327" spans="23:27" ht="16">
      <c r="W327" s="212"/>
      <c r="X327" s="213"/>
      <c r="Y327" s="213"/>
    </row>
    <row r="328" spans="23:27" ht="16">
      <c r="W328" s="212"/>
      <c r="X328" s="213"/>
      <c r="Y328" s="213"/>
    </row>
  </sheetData>
  <conditionalFormatting sqref="N203:O1048576 N1:N201">
    <cfRule type="containsText" dxfId="66" priority="5" operator="containsText" text="1.">
      <formula>NOT(ISERROR(SEARCH("1.",N1)))</formula>
    </cfRule>
    <cfRule type="containsText" dxfId="65" priority="7" operator="containsText" text="2.">
      <formula>NOT(ISERROR(SEARCH("2.",N1)))</formula>
    </cfRule>
  </conditionalFormatting>
  <conditionalFormatting sqref="N202">
    <cfRule type="containsText" dxfId="64" priority="1" operator="containsText" text="1.">
      <formula>NOT(ISERROR(SEARCH("1.",N202)))</formula>
    </cfRule>
    <cfRule type="containsText" dxfId="63" priority="2" operator="containsText" text="2.">
      <formula>NOT(ISERROR(SEARCH("2.",N202)))</formula>
    </cfRule>
  </conditionalFormatting>
  <pageMargins left="0.75" right="0.75" top="1" bottom="1" header="0.5" footer="0.5"/>
  <pageSetup orientation="portrait" horizontalDpi="4294967292" verticalDpi="4294967292"/>
  <tableParts count="1">
    <tablePart r:id="rId4"/>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K20" sqref="K20"/>
    </sheetView>
  </sheetViews>
  <sheetFormatPr baseColWidth="10" defaultColWidth="8.83203125" defaultRowHeight="15" x14ac:dyDescent="0"/>
  <cols>
    <col min="1" max="1" width="16.6640625" style="1" customWidth="1"/>
    <col min="2" max="2" width="28.83203125" style="1" customWidth="1"/>
    <col min="3" max="3" width="7.83203125" style="1" bestFit="1" customWidth="1"/>
    <col min="4" max="16384" width="8.83203125" style="1"/>
  </cols>
  <sheetData>
    <row r="1" spans="1:4">
      <c r="A1" s="1" t="s">
        <v>8</v>
      </c>
      <c r="B1" s="1" t="s">
        <v>1</v>
      </c>
      <c r="C1" s="3" t="s">
        <v>824</v>
      </c>
      <c r="D1" s="3" t="s">
        <v>818</v>
      </c>
    </row>
    <row r="2" spans="1:4">
      <c r="A2" s="1">
        <v>0</v>
      </c>
      <c r="B2" s="1" t="s">
        <v>398</v>
      </c>
      <c r="C2" s="3">
        <f>A2</f>
        <v>0</v>
      </c>
      <c r="D2" s="3"/>
    </row>
    <row r="3" spans="1:4">
      <c r="A3" s="1">
        <v>1</v>
      </c>
      <c r="B3" s="1" t="s">
        <v>15</v>
      </c>
      <c r="C3" s="3">
        <f t="shared" ref="C3:C16" si="0">A3</f>
        <v>1</v>
      </c>
      <c r="D3" s="3" t="s">
        <v>144</v>
      </c>
    </row>
    <row r="4" spans="1:4">
      <c r="A4" s="1">
        <v>2</v>
      </c>
      <c r="B4" s="1" t="s">
        <v>16</v>
      </c>
      <c r="C4" s="3">
        <f t="shared" si="0"/>
        <v>2</v>
      </c>
      <c r="D4" s="3" t="s">
        <v>144</v>
      </c>
    </row>
    <row r="5" spans="1:4">
      <c r="A5" s="1">
        <v>3</v>
      </c>
      <c r="B5" s="1" t="s">
        <v>21</v>
      </c>
      <c r="C5" s="3">
        <f t="shared" si="0"/>
        <v>3</v>
      </c>
      <c r="D5" s="3" t="s">
        <v>144</v>
      </c>
    </row>
    <row r="6" spans="1:4">
      <c r="A6" s="1">
        <v>4</v>
      </c>
      <c r="B6" s="1" t="s">
        <v>17</v>
      </c>
      <c r="C6" s="3">
        <f t="shared" si="0"/>
        <v>4</v>
      </c>
      <c r="D6" s="3" t="s">
        <v>144</v>
      </c>
    </row>
    <row r="7" spans="1:4">
      <c r="A7" s="1">
        <v>5</v>
      </c>
      <c r="B7" s="1" t="s">
        <v>18</v>
      </c>
      <c r="C7" s="3">
        <f t="shared" si="0"/>
        <v>5</v>
      </c>
      <c r="D7" s="3" t="s">
        <v>144</v>
      </c>
    </row>
    <row r="8" spans="1:4">
      <c r="A8" s="1">
        <v>6</v>
      </c>
      <c r="B8" s="1" t="s">
        <v>19</v>
      </c>
      <c r="C8" s="3">
        <f t="shared" si="0"/>
        <v>6</v>
      </c>
      <c r="D8" s="3" t="s">
        <v>144</v>
      </c>
    </row>
    <row r="9" spans="1:4">
      <c r="A9" s="1">
        <v>7</v>
      </c>
      <c r="B9" s="1" t="s">
        <v>819</v>
      </c>
      <c r="C9" s="3">
        <f t="shared" si="0"/>
        <v>7</v>
      </c>
      <c r="D9" s="3" t="s">
        <v>144</v>
      </c>
    </row>
    <row r="10" spans="1:4">
      <c r="A10" s="1">
        <v>10</v>
      </c>
      <c r="B10" s="1" t="s">
        <v>93</v>
      </c>
      <c r="C10" s="3">
        <f t="shared" si="0"/>
        <v>10</v>
      </c>
      <c r="D10" s="3" t="s">
        <v>84</v>
      </c>
    </row>
    <row r="11" spans="1:4">
      <c r="A11" s="1">
        <v>11</v>
      </c>
      <c r="B11" s="1" t="s">
        <v>86</v>
      </c>
      <c r="C11" s="3">
        <f t="shared" si="0"/>
        <v>11</v>
      </c>
      <c r="D11" s="3" t="s">
        <v>84</v>
      </c>
    </row>
    <row r="12" spans="1:4">
      <c r="A12" s="1">
        <v>12</v>
      </c>
      <c r="B12" s="1" t="s">
        <v>85</v>
      </c>
      <c r="C12" s="3">
        <f t="shared" si="0"/>
        <v>12</v>
      </c>
      <c r="D12" s="3" t="s">
        <v>84</v>
      </c>
    </row>
    <row r="13" spans="1:4">
      <c r="A13" s="1">
        <v>13</v>
      </c>
      <c r="B13" s="1" t="s">
        <v>111</v>
      </c>
      <c r="C13" s="3">
        <f t="shared" si="0"/>
        <v>13</v>
      </c>
      <c r="D13" s="3" t="s">
        <v>84</v>
      </c>
    </row>
    <row r="14" spans="1:4">
      <c r="A14" s="1">
        <v>14</v>
      </c>
      <c r="B14" s="1" t="s">
        <v>820</v>
      </c>
      <c r="C14" s="3">
        <f t="shared" si="0"/>
        <v>14</v>
      </c>
      <c r="D14" s="3" t="s">
        <v>84</v>
      </c>
    </row>
    <row r="15" spans="1:4">
      <c r="A15" s="1">
        <v>15</v>
      </c>
      <c r="B15" s="1" t="s">
        <v>20</v>
      </c>
      <c r="C15" s="3">
        <f t="shared" si="0"/>
        <v>15</v>
      </c>
      <c r="D15" s="3" t="s">
        <v>84</v>
      </c>
    </row>
    <row r="16" spans="1:4">
      <c r="A16" s="1">
        <v>16</v>
      </c>
      <c r="B16" s="1" t="s">
        <v>821</v>
      </c>
      <c r="C16" s="3">
        <f t="shared" si="0"/>
        <v>16</v>
      </c>
      <c r="D16" s="3" t="s">
        <v>84</v>
      </c>
    </row>
  </sheetData>
  <pageMargins left="0.78749999999999998" right="0.78749999999999998" top="1.05277777777778" bottom="1.05277777777778" header="0.78749999999999998" footer="0.78749999999999998"/>
  <pageSetup firstPageNumber="0" orientation="portrait"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2"/>
  <sheetViews>
    <sheetView workbookViewId="0">
      <selection activeCell="E48" sqref="E48"/>
    </sheetView>
  </sheetViews>
  <sheetFormatPr baseColWidth="10" defaultRowHeight="17" x14ac:dyDescent="0"/>
  <cols>
    <col min="1" max="1" width="7.83203125" style="76" bestFit="1" customWidth="1"/>
    <col min="2" max="2" width="13.6640625" style="76" bestFit="1" customWidth="1"/>
    <col min="3" max="3" width="12.1640625" style="76" bestFit="1" customWidth="1"/>
    <col min="4" max="4" width="13.6640625" style="76" bestFit="1" customWidth="1"/>
    <col min="5" max="5" width="12.1640625" style="76" bestFit="1" customWidth="1"/>
    <col min="6" max="6" width="13.6640625" style="76" bestFit="1" customWidth="1"/>
    <col min="7" max="7" width="12.1640625" style="76" bestFit="1" customWidth="1"/>
    <col min="8" max="8" width="13.6640625" style="76" bestFit="1" customWidth="1"/>
    <col min="9" max="9" width="12.1640625" style="76" bestFit="1" customWidth="1"/>
    <col min="10" max="10" width="13.6640625" style="76" bestFit="1" customWidth="1"/>
    <col min="11" max="11" width="12.1640625" style="76" bestFit="1" customWidth="1"/>
    <col min="12" max="12" width="13.6640625" style="76" bestFit="1" customWidth="1"/>
    <col min="13" max="13" width="12.1640625" style="76" bestFit="1" customWidth="1"/>
    <col min="14" max="14" width="13.6640625" style="76" bestFit="1" customWidth="1"/>
    <col min="15" max="15" width="12.1640625" style="76" bestFit="1" customWidth="1"/>
    <col min="19" max="27" width="13.5" style="76" customWidth="1"/>
    <col min="28" max="28" width="11.1640625" style="76" bestFit="1" customWidth="1"/>
    <col min="29" max="30" width="11.1640625" style="76" customWidth="1"/>
    <col min="31" max="16384" width="10.83203125" style="76"/>
  </cols>
  <sheetData>
    <row r="1" spans="1:30">
      <c r="B1" s="77" t="s">
        <v>431</v>
      </c>
      <c r="C1" s="77" t="s">
        <v>431</v>
      </c>
      <c r="D1" s="77" t="s">
        <v>432</v>
      </c>
      <c r="E1" s="77" t="s">
        <v>432</v>
      </c>
      <c r="F1" s="77" t="s">
        <v>433</v>
      </c>
      <c r="G1" s="77" t="s">
        <v>433</v>
      </c>
      <c r="H1" s="77" t="s">
        <v>434</v>
      </c>
      <c r="I1" s="77" t="s">
        <v>434</v>
      </c>
      <c r="J1" s="77" t="s">
        <v>435</v>
      </c>
      <c r="K1" s="77" t="s">
        <v>435</v>
      </c>
      <c r="L1" s="77" t="s">
        <v>436</v>
      </c>
      <c r="M1" s="77" t="s">
        <v>436</v>
      </c>
      <c r="N1" s="77" t="s">
        <v>437</v>
      </c>
      <c r="O1" s="77" t="s">
        <v>437</v>
      </c>
      <c r="AB1" s="76">
        <v>1</v>
      </c>
      <c r="AC1" s="76">
        <v>1</v>
      </c>
      <c r="AD1" s="76">
        <v>1</v>
      </c>
    </row>
    <row r="2" spans="1:30">
      <c r="A2" s="77" t="s">
        <v>423</v>
      </c>
      <c r="B2" s="78" t="s">
        <v>424</v>
      </c>
      <c r="C2" s="78" t="s">
        <v>453</v>
      </c>
      <c r="D2" s="78" t="s">
        <v>424</v>
      </c>
      <c r="E2" s="78" t="s">
        <v>453</v>
      </c>
      <c r="F2" s="78" t="s">
        <v>424</v>
      </c>
      <c r="G2" s="78" t="s">
        <v>453</v>
      </c>
      <c r="H2" s="78" t="s">
        <v>424</v>
      </c>
      <c r="I2" s="78" t="s">
        <v>453</v>
      </c>
      <c r="J2" s="78" t="s">
        <v>424</v>
      </c>
      <c r="K2" s="78" t="s">
        <v>453</v>
      </c>
      <c r="L2" s="78" t="s">
        <v>424</v>
      </c>
      <c r="M2" s="78" t="s">
        <v>453</v>
      </c>
      <c r="N2" s="78" t="s">
        <v>424</v>
      </c>
      <c r="O2" s="78" t="s">
        <v>453</v>
      </c>
      <c r="AB2" s="82">
        <v>1000</v>
      </c>
      <c r="AC2" s="82">
        <v>10000</v>
      </c>
      <c r="AD2" s="82">
        <v>50000</v>
      </c>
    </row>
    <row r="3" spans="1:30">
      <c r="A3" s="79">
        <v>1</v>
      </c>
      <c r="B3" s="80">
        <f>ROUND(INDEX(LvConstants[N],MATCH(B$1,LvConstants[Type],0))*(($A3-1)*100/($T$8-$T$7))^$T$9,0)</f>
        <v>0</v>
      </c>
      <c r="C3" s="81">
        <f>IF(B3=0,0,B3-B2)</f>
        <v>0</v>
      </c>
      <c r="D3" s="80">
        <f>ROUND(INDEX(LvConstants[N],MATCH(D$1,LvConstants[Type],0))*(($A3-1)*100/($T$8-$T$7))^$T$9,0)</f>
        <v>0</v>
      </c>
      <c r="E3" s="81">
        <f>IF(D3=0,0,D3-D2)</f>
        <v>0</v>
      </c>
      <c r="F3" s="80"/>
      <c r="G3" s="81"/>
      <c r="H3" s="80"/>
      <c r="I3" s="81"/>
      <c r="J3" s="80"/>
      <c r="K3" s="81"/>
      <c r="L3" s="80"/>
      <c r="M3" s="81"/>
      <c r="N3" s="80"/>
      <c r="O3" s="81"/>
      <c r="S3" s="82" t="s">
        <v>425</v>
      </c>
      <c r="AB3" s="88">
        <f>ROUNDUP($B3/AB$2,0)</f>
        <v>0</v>
      </c>
      <c r="AC3" s="88">
        <f>ROUNDUP($B3/AC$2,0)</f>
        <v>0</v>
      </c>
      <c r="AD3" s="88">
        <f>ROUNDUP($B3/AD$2,0)</f>
        <v>0</v>
      </c>
    </row>
    <row r="4" spans="1:30">
      <c r="A4" s="79">
        <v>2</v>
      </c>
      <c r="B4" s="80">
        <f>ROUND(INDEX(LvConstants[N],MATCH(B$1,LvConstants[Type],0))*(($A4-1)*100/($T$8-$T$7))^$T$9,0)</f>
        <v>10</v>
      </c>
      <c r="C4" s="81">
        <f t="shared" ref="C4:E67" si="0">IF(B4=0,0,B4-B3)</f>
        <v>10</v>
      </c>
      <c r="D4" s="80">
        <f>ROUND(INDEX(LvConstants[N],MATCH(D$1,LvConstants[Type],0))*(($A4-1)*100/($T$8-$T$7))^$T$9,0)</f>
        <v>15</v>
      </c>
      <c r="E4" s="81">
        <f t="shared" si="0"/>
        <v>15</v>
      </c>
      <c r="F4" s="80"/>
      <c r="G4" s="81"/>
      <c r="H4" s="80"/>
      <c r="I4" s="81"/>
      <c r="J4" s="80"/>
      <c r="K4" s="81"/>
      <c r="L4" s="80"/>
      <c r="M4" s="81"/>
      <c r="N4" s="80"/>
      <c r="O4" s="81"/>
      <c r="AB4" s="88">
        <f t="shared" ref="AB4:AD23" si="1">ROUNDUP($B4*AB$1/AB$2,0)</f>
        <v>1</v>
      </c>
      <c r="AC4" s="88">
        <f t="shared" si="1"/>
        <v>1</v>
      </c>
      <c r="AD4" s="88">
        <f t="shared" si="1"/>
        <v>1</v>
      </c>
    </row>
    <row r="5" spans="1:30">
      <c r="A5" s="79">
        <v>3</v>
      </c>
      <c r="B5" s="80">
        <f>ROUND(INDEX(LvConstants[N],MATCH(B$1,LvConstants[Type],0))*(($A5-1)*100/($T$8-$T$7))^$T$9,0)</f>
        <v>58</v>
      </c>
      <c r="C5" s="81">
        <f t="shared" si="0"/>
        <v>48</v>
      </c>
      <c r="D5" s="80">
        <f>ROUND(INDEX(LvConstants[N],MATCH(D$1,LvConstants[Type],0))*(($A5-1)*100/($T$8-$T$7))^$T$9,0)</f>
        <v>87</v>
      </c>
      <c r="E5" s="81">
        <f t="shared" si="0"/>
        <v>72</v>
      </c>
      <c r="F5" s="80"/>
      <c r="G5" s="81"/>
      <c r="H5" s="80"/>
      <c r="I5" s="81"/>
      <c r="J5" s="80"/>
      <c r="K5" s="81"/>
      <c r="L5" s="80"/>
      <c r="M5" s="81"/>
      <c r="N5" s="80"/>
      <c r="O5" s="81"/>
      <c r="S5" s="82" t="s">
        <v>320</v>
      </c>
      <c r="W5" s="82" t="s">
        <v>426</v>
      </c>
      <c r="AB5" s="88">
        <f t="shared" si="1"/>
        <v>1</v>
      </c>
      <c r="AC5" s="88">
        <f t="shared" si="1"/>
        <v>1</v>
      </c>
      <c r="AD5" s="88">
        <f t="shared" si="1"/>
        <v>1</v>
      </c>
    </row>
    <row r="6" spans="1:30">
      <c r="A6" s="79">
        <v>4</v>
      </c>
      <c r="B6" s="80">
        <f>ROUND(INDEX(LvConstants[N],MATCH(B$1,LvConstants[Type],0))*(($A6-1)*100/($T$8-$T$7))^$T$9,0)</f>
        <v>160</v>
      </c>
      <c r="C6" s="81">
        <f t="shared" si="0"/>
        <v>102</v>
      </c>
      <c r="D6" s="80">
        <f>ROUND(INDEX(LvConstants[N],MATCH(D$1,LvConstants[Type],0))*(($A6-1)*100/($T$8-$T$7))^$T$9,0)</f>
        <v>240</v>
      </c>
      <c r="E6" s="81">
        <f t="shared" si="0"/>
        <v>153</v>
      </c>
      <c r="F6" s="80"/>
      <c r="G6" s="81"/>
      <c r="H6" s="80"/>
      <c r="I6" s="81"/>
      <c r="J6" s="80"/>
      <c r="K6" s="81"/>
      <c r="L6" s="80"/>
      <c r="M6" s="81"/>
      <c r="N6" s="80"/>
      <c r="O6" s="81"/>
      <c r="S6" s="82" t="s">
        <v>334</v>
      </c>
      <c r="T6" s="82" t="s">
        <v>52</v>
      </c>
      <c r="W6" s="82" t="s">
        <v>144</v>
      </c>
      <c r="X6" s="82" t="s">
        <v>427</v>
      </c>
      <c r="Y6" s="82" t="s">
        <v>386</v>
      </c>
      <c r="Z6" s="83" t="s">
        <v>428</v>
      </c>
      <c r="AB6" s="88">
        <f t="shared" si="1"/>
        <v>1</v>
      </c>
      <c r="AC6" s="88">
        <f t="shared" si="1"/>
        <v>1</v>
      </c>
      <c r="AD6" s="88">
        <f t="shared" si="1"/>
        <v>1</v>
      </c>
    </row>
    <row r="7" spans="1:30">
      <c r="A7" s="79">
        <v>5</v>
      </c>
      <c r="B7" s="80">
        <f>ROUND(INDEX(LvConstants[N],MATCH(B$1,LvConstants[Type],0))*(($A7-1)*100/($T$8-$T$7))^$T$9,0)</f>
        <v>328</v>
      </c>
      <c r="C7" s="81">
        <f t="shared" si="0"/>
        <v>168</v>
      </c>
      <c r="D7" s="80">
        <f>ROUND(INDEX(LvConstants[N],MATCH(D$1,LvConstants[Type],0))*(($A7-1)*100/($T$8-$T$7))^$T$9,0)</f>
        <v>492</v>
      </c>
      <c r="E7" s="81">
        <f t="shared" si="0"/>
        <v>252</v>
      </c>
      <c r="F7" s="80"/>
      <c r="G7" s="81"/>
      <c r="H7" s="80"/>
      <c r="I7" s="81"/>
      <c r="J7" s="80"/>
      <c r="K7" s="81"/>
      <c r="L7" s="80"/>
      <c r="M7" s="81"/>
      <c r="N7" s="80"/>
      <c r="O7" s="81"/>
      <c r="S7" s="76" t="s">
        <v>429</v>
      </c>
      <c r="T7" s="76">
        <v>1</v>
      </c>
      <c r="W7" s="79" t="s">
        <v>431</v>
      </c>
      <c r="X7" s="84">
        <f>LvConstants[[#This Row],[Input]]/100^$T$9</f>
        <v>9.9999999999999805</v>
      </c>
      <c r="Y7" s="85">
        <v>1000000.0000000001</v>
      </c>
      <c r="Z7" s="86">
        <f>ROUND(LvConstants[[#This Row],[N]]*(($T$8-1)*100/($T$8-$T$7))^$T$9,0)</f>
        <v>1000000</v>
      </c>
      <c r="AB7" s="88">
        <f t="shared" si="1"/>
        <v>1</v>
      </c>
      <c r="AC7" s="88">
        <f t="shared" si="1"/>
        <v>1</v>
      </c>
      <c r="AD7" s="88">
        <f t="shared" si="1"/>
        <v>1</v>
      </c>
    </row>
    <row r="8" spans="1:30">
      <c r="A8" s="79">
        <v>6</v>
      </c>
      <c r="B8" s="80">
        <f>ROUND(INDEX(LvConstants[N],MATCH(B$1,LvConstants[Type],0))*(($A8-1)*100/($T$8-$T$7))^$T$9,0)</f>
        <v>573</v>
      </c>
      <c r="C8" s="81">
        <f t="shared" si="0"/>
        <v>245</v>
      </c>
      <c r="D8" s="80">
        <f>ROUND(INDEX(LvConstants[N],MATCH(D$1,LvConstants[Type],0))*(($A8-1)*100/($T$8-$T$7))^$T$9,0)</f>
        <v>860</v>
      </c>
      <c r="E8" s="81">
        <f t="shared" si="0"/>
        <v>368</v>
      </c>
      <c r="F8" s="80"/>
      <c r="G8" s="81"/>
      <c r="H8" s="80"/>
      <c r="I8" s="81"/>
      <c r="J8" s="80"/>
      <c r="K8" s="81"/>
      <c r="L8" s="80"/>
      <c r="M8" s="81"/>
      <c r="N8" s="80"/>
      <c r="O8" s="81"/>
      <c r="S8" s="76" t="s">
        <v>438</v>
      </c>
      <c r="T8" s="76">
        <v>100</v>
      </c>
      <c r="W8" s="79" t="s">
        <v>432</v>
      </c>
      <c r="X8" s="84">
        <f>LvConstants[[#This Row],[Input]]/100^$T$9</f>
        <v>15</v>
      </c>
      <c r="Y8" s="85">
        <v>1500000.000000003</v>
      </c>
      <c r="Z8" s="87">
        <f>ROUND(LvConstants[[#This Row],[N]]*(($T$8-1)*100/($T$8-$T$7))^$T$9,0)</f>
        <v>1500000</v>
      </c>
      <c r="AB8" s="88">
        <f t="shared" si="1"/>
        <v>1</v>
      </c>
      <c r="AC8" s="88">
        <f t="shared" si="1"/>
        <v>1</v>
      </c>
      <c r="AD8" s="88">
        <f t="shared" si="1"/>
        <v>1</v>
      </c>
    </row>
    <row r="9" spans="1:30">
      <c r="A9" s="79">
        <v>7</v>
      </c>
      <c r="B9" s="80">
        <f>ROUND(INDEX(LvConstants[N],MATCH(B$1,LvConstants[Type],0))*(($A9-1)*100/($T$8-$T$7))^$T$9,0)</f>
        <v>904</v>
      </c>
      <c r="C9" s="81">
        <f t="shared" si="0"/>
        <v>331</v>
      </c>
      <c r="D9" s="80">
        <f>ROUND(INDEX(LvConstants[N],MATCH(D$1,LvConstants[Type],0))*(($A9-1)*100/($T$8-$T$7))^$T$9,0)</f>
        <v>1356</v>
      </c>
      <c r="E9" s="81">
        <f t="shared" si="0"/>
        <v>496</v>
      </c>
      <c r="F9" s="80"/>
      <c r="G9" s="81"/>
      <c r="H9" s="80"/>
      <c r="I9" s="81"/>
      <c r="J9" s="80"/>
      <c r="K9" s="81"/>
      <c r="L9" s="80"/>
      <c r="M9" s="81"/>
      <c r="N9" s="80"/>
      <c r="O9" s="81"/>
      <c r="S9" s="76" t="s">
        <v>430</v>
      </c>
      <c r="T9" s="76">
        <v>2.5</v>
      </c>
      <c r="W9" s="79" t="s">
        <v>433</v>
      </c>
      <c r="X9" s="84">
        <f>LvConstants[[#This Row],[Input]]/100^$T$9</f>
        <v>20</v>
      </c>
      <c r="Y9" s="85">
        <v>2000000.0000000042</v>
      </c>
      <c r="Z9" s="86">
        <f>ROUND(LvConstants[[#This Row],[N]]*(($T$8-1)*100/($T$8-$T$7))^$T$9,0)</f>
        <v>2000000</v>
      </c>
      <c r="AB9" s="88">
        <f t="shared" si="1"/>
        <v>1</v>
      </c>
      <c r="AC9" s="88">
        <f t="shared" si="1"/>
        <v>1</v>
      </c>
      <c r="AD9" s="88">
        <f t="shared" si="1"/>
        <v>1</v>
      </c>
    </row>
    <row r="10" spans="1:30">
      <c r="A10" s="79">
        <v>8</v>
      </c>
      <c r="B10" s="80">
        <f>ROUND(INDEX(LvConstants[N],MATCH(B$1,LvConstants[Type],0))*(($A10-1)*100/($T$8-$T$7))^$T$9,0)</f>
        <v>1329</v>
      </c>
      <c r="C10" s="81">
        <f t="shared" si="0"/>
        <v>425</v>
      </c>
      <c r="D10" s="80">
        <f>ROUND(INDEX(LvConstants[N],MATCH(D$1,LvConstants[Type],0))*(($A10-1)*100/($T$8-$T$7))^$T$9,0)</f>
        <v>1994</v>
      </c>
      <c r="E10" s="81">
        <f t="shared" si="0"/>
        <v>638</v>
      </c>
      <c r="F10" s="80"/>
      <c r="G10" s="81"/>
      <c r="H10" s="80"/>
      <c r="I10" s="81"/>
      <c r="J10" s="80"/>
      <c r="K10" s="81"/>
      <c r="L10" s="80"/>
      <c r="M10" s="81"/>
      <c r="N10" s="80"/>
      <c r="O10" s="81"/>
      <c r="T10" s="88"/>
      <c r="W10" s="79" t="s">
        <v>434</v>
      </c>
      <c r="X10" s="84">
        <f>LvConstants[[#This Row],[Input]]/100^$T$9</f>
        <v>24.99999999999995</v>
      </c>
      <c r="Y10" s="85">
        <v>2500000</v>
      </c>
      <c r="Z10" s="87">
        <f>ROUND(LvConstants[[#This Row],[N]]*(($T$8-1)*100/($T$8-$T$7))^$T$9,0)</f>
        <v>2500000</v>
      </c>
      <c r="AB10" s="88">
        <f t="shared" si="1"/>
        <v>2</v>
      </c>
      <c r="AC10" s="88">
        <f t="shared" si="1"/>
        <v>1</v>
      </c>
      <c r="AD10" s="88">
        <f t="shared" si="1"/>
        <v>1</v>
      </c>
    </row>
    <row r="11" spans="1:30">
      <c r="A11" s="79">
        <v>9</v>
      </c>
      <c r="B11" s="80">
        <f>ROUND(INDEX(LvConstants[N],MATCH(B$1,LvConstants[Type],0))*(($A11-1)*100/($T$8-$T$7))^$T$9,0)</f>
        <v>1856</v>
      </c>
      <c r="C11" s="81">
        <f t="shared" si="0"/>
        <v>527</v>
      </c>
      <c r="D11" s="80">
        <f>ROUND(INDEX(LvConstants[N],MATCH(D$1,LvConstants[Type],0))*(($A11-1)*100/($T$8-$T$7))^$T$9,0)</f>
        <v>2784</v>
      </c>
      <c r="E11" s="81">
        <f t="shared" si="0"/>
        <v>790</v>
      </c>
      <c r="F11" s="80"/>
      <c r="G11" s="81"/>
      <c r="H11" s="80"/>
      <c r="I11" s="81"/>
      <c r="J11" s="80"/>
      <c r="K11" s="81"/>
      <c r="L11" s="80"/>
      <c r="M11" s="81"/>
      <c r="N11" s="80"/>
      <c r="O11" s="81"/>
      <c r="W11" s="79" t="s">
        <v>435</v>
      </c>
      <c r="X11" s="84">
        <f>LvConstants[[#This Row],[Input]]/100^$T$9</f>
        <v>29.99999999999994</v>
      </c>
      <c r="Y11" s="85">
        <v>3000000</v>
      </c>
      <c r="Z11" s="86">
        <f>ROUND(LvConstants[[#This Row],[N]]*(($T$8-1)*100/($T$8-$T$7))^$T$9,0)</f>
        <v>3000000</v>
      </c>
      <c r="AB11" s="88">
        <f t="shared" si="1"/>
        <v>2</v>
      </c>
      <c r="AC11" s="88">
        <f t="shared" si="1"/>
        <v>1</v>
      </c>
      <c r="AD11" s="88">
        <f t="shared" si="1"/>
        <v>1</v>
      </c>
    </row>
    <row r="12" spans="1:30">
      <c r="A12" s="210">
        <v>10</v>
      </c>
      <c r="B12" s="80">
        <f>ROUND(INDEX(LvConstants[N],MATCH(B$1,LvConstants[Type],0))*(($A12-1)*100/($T$8-$T$7))^$T$9,0)</f>
        <v>2492</v>
      </c>
      <c r="C12" s="81">
        <f t="shared" si="0"/>
        <v>636</v>
      </c>
      <c r="D12" s="80">
        <f>ROUND(INDEX(LvConstants[N],MATCH(D$1,LvConstants[Type],0))*(($A12-1)*100/($T$8-$T$7))^$T$9,0)</f>
        <v>3738</v>
      </c>
      <c r="E12" s="81">
        <f t="shared" si="0"/>
        <v>954</v>
      </c>
      <c r="F12" s="80"/>
      <c r="G12" s="81"/>
      <c r="H12" s="80"/>
      <c r="I12" s="81"/>
      <c r="J12" s="80"/>
      <c r="K12" s="81"/>
      <c r="L12" s="80"/>
      <c r="M12" s="81"/>
      <c r="N12" s="80"/>
      <c r="O12" s="81"/>
      <c r="W12" s="79" t="s">
        <v>436</v>
      </c>
      <c r="X12" s="84">
        <f>LvConstants[[#This Row],[Input]]/100^$T$9</f>
        <v>39.999999999999922</v>
      </c>
      <c r="Y12" s="85">
        <v>4000000</v>
      </c>
      <c r="Z12" s="87">
        <f>ROUND(LvConstants[[#This Row],[N]]*(($T$8-1)*100/($T$8-$T$7))^$T$9,0)</f>
        <v>4000000</v>
      </c>
      <c r="AB12" s="88">
        <f t="shared" si="1"/>
        <v>3</v>
      </c>
      <c r="AC12" s="88">
        <f t="shared" si="1"/>
        <v>1</v>
      </c>
      <c r="AD12" s="88">
        <f t="shared" si="1"/>
        <v>1</v>
      </c>
    </row>
    <row r="13" spans="1:30">
      <c r="A13" s="79">
        <v>11</v>
      </c>
      <c r="B13" s="80">
        <f>ROUND(INDEX(LvConstants[N],MATCH(B$1,LvConstants[Type],0))*(($A13-1)*100/($T$8-$T$7))^$T$9,0)</f>
        <v>3243</v>
      </c>
      <c r="C13" s="81">
        <f t="shared" si="0"/>
        <v>751</v>
      </c>
      <c r="D13" s="80">
        <f>ROUND(INDEX(LvConstants[N],MATCH(D$1,LvConstants[Type],0))*(($A13-1)*100/($T$8-$T$7))^$T$9,0)</f>
        <v>4864</v>
      </c>
      <c r="E13" s="81">
        <f t="shared" si="0"/>
        <v>1126</v>
      </c>
      <c r="F13" s="80"/>
      <c r="G13" s="81"/>
      <c r="H13" s="80"/>
      <c r="I13" s="81"/>
      <c r="J13" s="80"/>
      <c r="K13" s="81"/>
      <c r="L13" s="80"/>
      <c r="M13" s="81"/>
      <c r="N13" s="80"/>
      <c r="O13" s="81"/>
      <c r="W13" s="79" t="s">
        <v>437</v>
      </c>
      <c r="X13" s="84">
        <f>LvConstants[[#This Row],[Input]]/100^$T$9</f>
        <v>49.999999999999901</v>
      </c>
      <c r="Y13" s="85">
        <v>5000000</v>
      </c>
      <c r="Z13" s="86">
        <f>ROUND(LvConstants[[#This Row],[N]]*(($T$8-1)*100/($T$8-$T$7))^$T$9,0)</f>
        <v>5000000</v>
      </c>
      <c r="AB13" s="88">
        <f t="shared" si="1"/>
        <v>4</v>
      </c>
      <c r="AC13" s="88">
        <f t="shared" si="1"/>
        <v>1</v>
      </c>
      <c r="AD13" s="88">
        <f t="shared" si="1"/>
        <v>1</v>
      </c>
    </row>
    <row r="14" spans="1:30">
      <c r="A14" s="79">
        <v>12</v>
      </c>
      <c r="B14" s="80">
        <f>ROUND(INDEX(LvConstants[N],MATCH(B$1,LvConstants[Type],0))*(($A14-1)*100/($T$8-$T$7))^$T$9,0)</f>
        <v>4115</v>
      </c>
      <c r="C14" s="81">
        <f t="shared" si="0"/>
        <v>872</v>
      </c>
      <c r="D14" s="80">
        <f>ROUND(INDEX(LvConstants[N],MATCH(D$1,LvConstants[Type],0))*(($A14-1)*100/($T$8-$T$7))^$T$9,0)</f>
        <v>6173</v>
      </c>
      <c r="E14" s="81">
        <f t="shared" si="0"/>
        <v>1309</v>
      </c>
      <c r="F14" s="80"/>
      <c r="G14" s="81"/>
      <c r="H14" s="80"/>
      <c r="I14" s="81"/>
      <c r="J14" s="80"/>
      <c r="K14" s="81"/>
      <c r="L14" s="80"/>
      <c r="M14" s="81"/>
      <c r="N14" s="80"/>
      <c r="O14" s="81"/>
      <c r="AB14" s="88">
        <f t="shared" si="1"/>
        <v>5</v>
      </c>
      <c r="AC14" s="88">
        <f t="shared" si="1"/>
        <v>1</v>
      </c>
      <c r="AD14" s="88">
        <f t="shared" si="1"/>
        <v>1</v>
      </c>
    </row>
    <row r="15" spans="1:30">
      <c r="A15" s="79">
        <v>13</v>
      </c>
      <c r="B15" s="80">
        <f>ROUND(INDEX(LvConstants[N],MATCH(B$1,LvConstants[Type],0))*(($A15-1)*100/($T$8-$T$7))^$T$9,0)</f>
        <v>5115</v>
      </c>
      <c r="C15" s="81">
        <f t="shared" si="0"/>
        <v>1000</v>
      </c>
      <c r="D15" s="80">
        <f>ROUND(INDEX(LvConstants[N],MATCH(D$1,LvConstants[Type],0))*(($A15-1)*100/($T$8-$T$7))^$T$9,0)</f>
        <v>7673</v>
      </c>
      <c r="E15" s="81">
        <f t="shared" si="0"/>
        <v>1500</v>
      </c>
      <c r="F15" s="80"/>
      <c r="G15" s="81"/>
      <c r="H15" s="80"/>
      <c r="I15" s="81"/>
      <c r="J15" s="80"/>
      <c r="K15" s="81"/>
      <c r="L15" s="80"/>
      <c r="M15" s="81"/>
      <c r="N15" s="80"/>
      <c r="O15" s="81"/>
      <c r="T15" s="79"/>
      <c r="AB15" s="88">
        <f t="shared" si="1"/>
        <v>6</v>
      </c>
      <c r="AC15" s="88">
        <f t="shared" si="1"/>
        <v>1</v>
      </c>
      <c r="AD15" s="88">
        <f t="shared" si="1"/>
        <v>1</v>
      </c>
    </row>
    <row r="16" spans="1:30">
      <c r="A16" s="79">
        <v>14</v>
      </c>
      <c r="B16" s="80">
        <f>ROUND(INDEX(LvConstants[N],MATCH(B$1,LvConstants[Type],0))*(($A16-1)*100/($T$8-$T$7))^$T$9,0)</f>
        <v>6248</v>
      </c>
      <c r="C16" s="81">
        <f t="shared" si="0"/>
        <v>1133</v>
      </c>
      <c r="D16" s="80">
        <f>ROUND(INDEX(LvConstants[N],MATCH(D$1,LvConstants[Type],0))*(($A16-1)*100/($T$8-$T$7))^$T$9,0)</f>
        <v>9373</v>
      </c>
      <c r="E16" s="81">
        <f t="shared" si="0"/>
        <v>1700</v>
      </c>
      <c r="F16" s="80"/>
      <c r="G16" s="81"/>
      <c r="H16" s="80"/>
      <c r="I16" s="81"/>
      <c r="J16" s="80"/>
      <c r="K16" s="81"/>
      <c r="L16" s="80"/>
      <c r="M16" s="81"/>
      <c r="N16" s="80"/>
      <c r="O16" s="81"/>
      <c r="AB16" s="88">
        <f t="shared" si="1"/>
        <v>7</v>
      </c>
      <c r="AC16" s="88">
        <f t="shared" si="1"/>
        <v>1</v>
      </c>
      <c r="AD16" s="88">
        <f t="shared" si="1"/>
        <v>1</v>
      </c>
    </row>
    <row r="17" spans="1:30">
      <c r="A17" s="210">
        <v>15</v>
      </c>
      <c r="B17" s="80">
        <f>ROUND(INDEX(LvConstants[N],MATCH(B$1,LvConstants[Type],0))*(($A17-1)*100/($T$8-$T$7))^$T$9,0)</f>
        <v>7520</v>
      </c>
      <c r="C17" s="81">
        <f t="shared" si="0"/>
        <v>1272</v>
      </c>
      <c r="D17" s="80">
        <f>ROUND(INDEX(LvConstants[N],MATCH(D$1,LvConstants[Type],0))*(($A17-1)*100/($T$8-$T$7))^$T$9,0)</f>
        <v>11280</v>
      </c>
      <c r="E17" s="81">
        <f t="shared" si="0"/>
        <v>1907</v>
      </c>
      <c r="F17" s="80"/>
      <c r="G17" s="81"/>
      <c r="H17" s="80"/>
      <c r="I17" s="81"/>
      <c r="J17" s="80"/>
      <c r="K17" s="81"/>
      <c r="L17" s="80"/>
      <c r="M17" s="81"/>
      <c r="N17" s="80"/>
      <c r="O17" s="81"/>
      <c r="Q17" s="80"/>
      <c r="AB17" s="88">
        <f t="shared" si="1"/>
        <v>8</v>
      </c>
      <c r="AC17" s="88">
        <f t="shared" si="1"/>
        <v>1</v>
      </c>
      <c r="AD17" s="88">
        <f t="shared" si="1"/>
        <v>1</v>
      </c>
    </row>
    <row r="18" spans="1:30">
      <c r="A18" s="79">
        <v>16</v>
      </c>
      <c r="B18" s="80">
        <f>ROUND(INDEX(LvConstants[N],MATCH(B$1,LvConstants[Type],0))*(($A18-1)*100/($T$8-$T$7))^$T$9,0)</f>
        <v>8936</v>
      </c>
      <c r="C18" s="81">
        <f t="shared" si="0"/>
        <v>1416</v>
      </c>
      <c r="D18" s="80">
        <f>ROUND(INDEX(LvConstants[N],MATCH(D$1,LvConstants[Type],0))*(($A18-1)*100/($T$8-$T$7))^$T$9,0)</f>
        <v>13404</v>
      </c>
      <c r="E18" s="81">
        <f t="shared" si="0"/>
        <v>2124</v>
      </c>
      <c r="F18" s="80"/>
      <c r="G18" s="81"/>
      <c r="H18" s="80"/>
      <c r="I18" s="81"/>
      <c r="J18" s="80"/>
      <c r="K18" s="81"/>
      <c r="L18" s="80"/>
      <c r="M18" s="81"/>
      <c r="N18" s="80"/>
      <c r="O18" s="81"/>
      <c r="Q18" s="80"/>
      <c r="AB18" s="88">
        <f t="shared" si="1"/>
        <v>9</v>
      </c>
      <c r="AC18" s="88">
        <f t="shared" si="1"/>
        <v>1</v>
      </c>
      <c r="AD18" s="88">
        <f t="shared" si="1"/>
        <v>1</v>
      </c>
    </row>
    <row r="19" spans="1:30">
      <c r="A19" s="79">
        <v>17</v>
      </c>
      <c r="B19" s="80">
        <f>ROUND(INDEX(LvConstants[N],MATCH(B$1,LvConstants[Type],0))*(($A19-1)*100/($T$8-$T$7))^$T$9,0)</f>
        <v>10501</v>
      </c>
      <c r="C19" s="81">
        <f t="shared" si="0"/>
        <v>1565</v>
      </c>
      <c r="D19" s="80">
        <f>ROUND(INDEX(LvConstants[N],MATCH(D$1,LvConstants[Type],0))*(($A19-1)*100/($T$8-$T$7))^$T$9,0)</f>
        <v>15751</v>
      </c>
      <c r="E19" s="81">
        <f t="shared" si="0"/>
        <v>2347</v>
      </c>
      <c r="F19" s="80"/>
      <c r="G19" s="81"/>
      <c r="H19" s="80"/>
      <c r="I19" s="81"/>
      <c r="J19" s="80"/>
      <c r="K19" s="81"/>
      <c r="L19" s="80"/>
      <c r="M19" s="81"/>
      <c r="N19" s="80"/>
      <c r="O19" s="81"/>
      <c r="Q19" s="80"/>
      <c r="AB19" s="88">
        <f t="shared" si="1"/>
        <v>11</v>
      </c>
      <c r="AC19" s="88">
        <f t="shared" si="1"/>
        <v>2</v>
      </c>
      <c r="AD19" s="88">
        <f t="shared" si="1"/>
        <v>1</v>
      </c>
    </row>
    <row r="20" spans="1:30">
      <c r="A20" s="79">
        <v>18</v>
      </c>
      <c r="B20" s="80">
        <f>ROUND(INDEX(LvConstants[N],MATCH(B$1,LvConstants[Type],0))*(($A20-1)*100/($T$8-$T$7))^$T$9,0)</f>
        <v>12219</v>
      </c>
      <c r="C20" s="81">
        <f t="shared" si="0"/>
        <v>1718</v>
      </c>
      <c r="D20" s="80">
        <f>ROUND(INDEX(LvConstants[N],MATCH(D$1,LvConstants[Type],0))*(($A20-1)*100/($T$8-$T$7))^$T$9,0)</f>
        <v>18328</v>
      </c>
      <c r="E20" s="81">
        <f t="shared" si="0"/>
        <v>2577</v>
      </c>
      <c r="F20" s="80"/>
      <c r="G20" s="81"/>
      <c r="H20" s="80"/>
      <c r="I20" s="81"/>
      <c r="J20" s="80"/>
      <c r="K20" s="81"/>
      <c r="L20" s="80"/>
      <c r="M20" s="81"/>
      <c r="N20" s="80"/>
      <c r="O20" s="81"/>
      <c r="Q20" s="80"/>
      <c r="AB20" s="88">
        <f t="shared" si="1"/>
        <v>13</v>
      </c>
      <c r="AC20" s="88">
        <f t="shared" si="1"/>
        <v>2</v>
      </c>
      <c r="AD20" s="88">
        <f t="shared" si="1"/>
        <v>1</v>
      </c>
    </row>
    <row r="21" spans="1:30">
      <c r="A21" s="79">
        <v>19</v>
      </c>
      <c r="B21" s="80">
        <f>ROUND(INDEX(LvConstants[N],MATCH(B$1,LvConstants[Type],0))*(($A21-1)*100/($T$8-$T$7))^$T$9,0)</f>
        <v>14096</v>
      </c>
      <c r="C21" s="81">
        <f t="shared" si="0"/>
        <v>1877</v>
      </c>
      <c r="D21" s="80">
        <f>ROUND(INDEX(LvConstants[N],MATCH(D$1,LvConstants[Type],0))*(($A21-1)*100/($T$8-$T$7))^$T$9,0)</f>
        <v>21144</v>
      </c>
      <c r="E21" s="81">
        <f t="shared" si="0"/>
        <v>2816</v>
      </c>
      <c r="F21" s="80"/>
      <c r="G21" s="81"/>
      <c r="H21" s="80"/>
      <c r="I21" s="81"/>
      <c r="J21" s="80"/>
      <c r="K21" s="81"/>
      <c r="L21" s="80"/>
      <c r="M21" s="81"/>
      <c r="N21" s="80"/>
      <c r="O21" s="81"/>
      <c r="Q21" s="80"/>
      <c r="AB21" s="88">
        <f t="shared" si="1"/>
        <v>15</v>
      </c>
      <c r="AC21" s="88">
        <f t="shared" si="1"/>
        <v>2</v>
      </c>
      <c r="AD21" s="88">
        <f t="shared" si="1"/>
        <v>1</v>
      </c>
    </row>
    <row r="22" spans="1:30">
      <c r="A22" s="79">
        <v>20</v>
      </c>
      <c r="B22" s="80">
        <f>ROUND(INDEX(LvConstants[N],MATCH(B$1,LvConstants[Type],0))*(($A22-1)*100/($T$8-$T$7))^$T$9,0)</f>
        <v>16136</v>
      </c>
      <c r="C22" s="81">
        <f t="shared" si="0"/>
        <v>2040</v>
      </c>
      <c r="D22" s="80">
        <f>ROUND(INDEX(LvConstants[N],MATCH(D$1,LvConstants[Type],0))*(($A22-1)*100/($T$8-$T$7))^$T$9,0)</f>
        <v>24204</v>
      </c>
      <c r="E22" s="81">
        <f t="shared" si="0"/>
        <v>3060</v>
      </c>
      <c r="F22" s="80"/>
      <c r="G22" s="81"/>
      <c r="H22" s="80"/>
      <c r="I22" s="81"/>
      <c r="J22" s="80"/>
      <c r="K22" s="81"/>
      <c r="L22" s="80"/>
      <c r="M22" s="81"/>
      <c r="N22" s="80"/>
      <c r="O22" s="81"/>
      <c r="Q22" s="80"/>
      <c r="AB22" s="88">
        <f t="shared" si="1"/>
        <v>17</v>
      </c>
      <c r="AC22" s="88">
        <f t="shared" si="1"/>
        <v>2</v>
      </c>
      <c r="AD22" s="88">
        <f t="shared" si="1"/>
        <v>1</v>
      </c>
    </row>
    <row r="23" spans="1:30">
      <c r="A23" s="79">
        <v>21</v>
      </c>
      <c r="B23" s="80">
        <f>ROUND(INDEX(LvConstants[N],MATCH(B$1,LvConstants[Type],0))*(($A23-1)*100/($T$8-$T$7))^$T$9,0)</f>
        <v>18344</v>
      </c>
      <c r="C23" s="81">
        <f t="shared" si="0"/>
        <v>2208</v>
      </c>
      <c r="D23" s="80">
        <f>ROUND(INDEX(LvConstants[N],MATCH(D$1,LvConstants[Type],0))*(($A23-1)*100/($T$8-$T$7))^$T$9,0)</f>
        <v>27516</v>
      </c>
      <c r="E23" s="81">
        <f t="shared" si="0"/>
        <v>3312</v>
      </c>
      <c r="F23" s="80"/>
      <c r="G23" s="81"/>
      <c r="H23" s="80"/>
      <c r="I23" s="81"/>
      <c r="J23" s="80"/>
      <c r="K23" s="81"/>
      <c r="L23" s="80"/>
      <c r="M23" s="81"/>
      <c r="N23" s="80"/>
      <c r="O23" s="81"/>
      <c r="AB23" s="88">
        <f t="shared" si="1"/>
        <v>19</v>
      </c>
      <c r="AC23" s="88">
        <f t="shared" si="1"/>
        <v>2</v>
      </c>
      <c r="AD23" s="88">
        <f t="shared" si="1"/>
        <v>1</v>
      </c>
    </row>
    <row r="24" spans="1:30">
      <c r="A24" s="79">
        <v>22</v>
      </c>
      <c r="B24" s="80">
        <f>ROUND(INDEX(LvConstants[N],MATCH(B$1,LvConstants[Type],0))*(($A24-1)*100/($T$8-$T$7))^$T$9,0)</f>
        <v>20723</v>
      </c>
      <c r="C24" s="81">
        <f t="shared" si="0"/>
        <v>2379</v>
      </c>
      <c r="D24" s="80">
        <f>ROUND(INDEX(LvConstants[N],MATCH(D$1,LvConstants[Type],0))*(($A24-1)*100/($T$8-$T$7))^$T$9,0)</f>
        <v>31085</v>
      </c>
      <c r="E24" s="81">
        <f t="shared" si="0"/>
        <v>3569</v>
      </c>
      <c r="F24" s="80"/>
      <c r="G24" s="81"/>
      <c r="H24" s="80"/>
      <c r="I24" s="81"/>
      <c r="J24" s="80"/>
      <c r="K24" s="81"/>
      <c r="L24" s="80"/>
      <c r="M24" s="81"/>
      <c r="N24" s="80"/>
      <c r="O24" s="81"/>
      <c r="AB24" s="88">
        <f t="shared" ref="AB24:AD43" si="2">ROUNDUP($B24*AB$1/AB$2,0)</f>
        <v>21</v>
      </c>
      <c r="AC24" s="88">
        <f t="shared" si="2"/>
        <v>3</v>
      </c>
      <c r="AD24" s="88">
        <f t="shared" si="2"/>
        <v>1</v>
      </c>
    </row>
    <row r="25" spans="1:30">
      <c r="A25" s="79">
        <v>23</v>
      </c>
      <c r="B25" s="80">
        <f>ROUND(INDEX(LvConstants[N],MATCH(B$1,LvConstants[Type],0))*(($A25-1)*100/($T$8-$T$7))^$T$9,0)</f>
        <v>23279</v>
      </c>
      <c r="C25" s="81">
        <f t="shared" si="0"/>
        <v>2556</v>
      </c>
      <c r="D25" s="80">
        <f>ROUND(INDEX(LvConstants[N],MATCH(D$1,LvConstants[Type],0))*(($A25-1)*100/($T$8-$T$7))^$T$9,0)</f>
        <v>34919</v>
      </c>
      <c r="E25" s="81">
        <f t="shared" si="0"/>
        <v>3834</v>
      </c>
      <c r="F25" s="80"/>
      <c r="G25" s="81"/>
      <c r="H25" s="80"/>
      <c r="I25" s="81"/>
      <c r="J25" s="80"/>
      <c r="K25" s="81"/>
      <c r="L25" s="80"/>
      <c r="M25" s="81"/>
      <c r="N25" s="80"/>
      <c r="O25" s="81"/>
      <c r="AB25" s="88">
        <f t="shared" si="2"/>
        <v>24</v>
      </c>
      <c r="AC25" s="88">
        <f t="shared" si="2"/>
        <v>3</v>
      </c>
      <c r="AD25" s="88">
        <f t="shared" si="2"/>
        <v>1</v>
      </c>
    </row>
    <row r="26" spans="1:30">
      <c r="A26" s="79">
        <v>24</v>
      </c>
      <c r="B26" s="80">
        <f>ROUND(INDEX(LvConstants[N],MATCH(B$1,LvConstants[Type],0))*(($A26-1)*100/($T$8-$T$7))^$T$9,0)</f>
        <v>26015</v>
      </c>
      <c r="C26" s="81">
        <f t="shared" si="0"/>
        <v>2736</v>
      </c>
      <c r="D26" s="80">
        <f>ROUND(INDEX(LvConstants[N],MATCH(D$1,LvConstants[Type],0))*(($A26-1)*100/($T$8-$T$7))^$T$9,0)</f>
        <v>39023</v>
      </c>
      <c r="E26" s="81">
        <f t="shared" si="0"/>
        <v>4104</v>
      </c>
      <c r="F26" s="80"/>
      <c r="G26" s="81"/>
      <c r="H26" s="80"/>
      <c r="I26" s="81"/>
      <c r="J26" s="80"/>
      <c r="K26" s="81"/>
      <c r="L26" s="80"/>
      <c r="M26" s="81"/>
      <c r="N26" s="80"/>
      <c r="O26" s="81"/>
      <c r="U26" s="79"/>
      <c r="AB26" s="88">
        <f t="shared" si="2"/>
        <v>27</v>
      </c>
      <c r="AC26" s="88">
        <f t="shared" si="2"/>
        <v>3</v>
      </c>
      <c r="AD26" s="88">
        <f t="shared" si="2"/>
        <v>1</v>
      </c>
    </row>
    <row r="27" spans="1:30">
      <c r="A27" s="210">
        <v>25</v>
      </c>
      <c r="B27" s="80">
        <f>ROUND(INDEX(LvConstants[N],MATCH(B$1,LvConstants[Type],0))*(($A27-1)*100/($T$8-$T$7))^$T$9,0)</f>
        <v>28936</v>
      </c>
      <c r="C27" s="81">
        <f t="shared" si="0"/>
        <v>2921</v>
      </c>
      <c r="D27" s="80">
        <f>ROUND(INDEX(LvConstants[N],MATCH(D$1,LvConstants[Type],0))*(($A27-1)*100/($T$8-$T$7))^$T$9,0)</f>
        <v>43404</v>
      </c>
      <c r="E27" s="81">
        <f t="shared" si="0"/>
        <v>4381</v>
      </c>
      <c r="F27" s="80"/>
      <c r="G27" s="81"/>
      <c r="H27" s="80"/>
      <c r="I27" s="81"/>
      <c r="J27" s="80"/>
      <c r="K27" s="81"/>
      <c r="L27" s="80"/>
      <c r="M27" s="81"/>
      <c r="N27" s="80"/>
      <c r="O27" s="81"/>
      <c r="AB27" s="88">
        <f t="shared" si="2"/>
        <v>29</v>
      </c>
      <c r="AC27" s="88">
        <f t="shared" si="2"/>
        <v>3</v>
      </c>
      <c r="AD27" s="88">
        <f t="shared" si="2"/>
        <v>1</v>
      </c>
    </row>
    <row r="28" spans="1:30">
      <c r="A28" s="79">
        <v>26</v>
      </c>
      <c r="B28" s="80">
        <f>ROUND(INDEX(LvConstants[N],MATCH(B$1,LvConstants[Type],0))*(($A28-1)*100/($T$8-$T$7))^$T$9,0)</f>
        <v>32045</v>
      </c>
      <c r="C28" s="81">
        <f t="shared" si="0"/>
        <v>3109</v>
      </c>
      <c r="D28" s="80">
        <f>ROUND(INDEX(LvConstants[N],MATCH(D$1,LvConstants[Type],0))*(($A28-1)*100/($T$8-$T$7))^$T$9,0)</f>
        <v>48068</v>
      </c>
      <c r="E28" s="81">
        <f t="shared" si="0"/>
        <v>4664</v>
      </c>
      <c r="F28" s="80"/>
      <c r="G28" s="81"/>
      <c r="H28" s="80"/>
      <c r="I28" s="81"/>
      <c r="J28" s="80"/>
      <c r="K28" s="81"/>
      <c r="L28" s="80"/>
      <c r="M28" s="81"/>
      <c r="N28" s="80"/>
      <c r="O28" s="81"/>
      <c r="AB28" s="88">
        <f t="shared" si="2"/>
        <v>33</v>
      </c>
      <c r="AC28" s="88">
        <f t="shared" si="2"/>
        <v>4</v>
      </c>
      <c r="AD28" s="88">
        <f t="shared" si="2"/>
        <v>1</v>
      </c>
    </row>
    <row r="29" spans="1:30">
      <c r="A29" s="79">
        <v>27</v>
      </c>
      <c r="B29" s="80">
        <f>ROUND(INDEX(LvConstants[N],MATCH(B$1,LvConstants[Type],0))*(($A29-1)*100/($T$8-$T$7))^$T$9,0)</f>
        <v>35346</v>
      </c>
      <c r="C29" s="81">
        <f t="shared" si="0"/>
        <v>3301</v>
      </c>
      <c r="D29" s="80">
        <f>ROUND(INDEX(LvConstants[N],MATCH(D$1,LvConstants[Type],0))*(($A29-1)*100/($T$8-$T$7))^$T$9,0)</f>
        <v>53020</v>
      </c>
      <c r="E29" s="81">
        <f t="shared" si="0"/>
        <v>4952</v>
      </c>
      <c r="F29" s="80"/>
      <c r="G29" s="81"/>
      <c r="H29" s="80"/>
      <c r="I29" s="81"/>
      <c r="J29" s="80"/>
      <c r="K29" s="81"/>
      <c r="L29" s="80"/>
      <c r="M29" s="81"/>
      <c r="N29" s="80"/>
      <c r="O29" s="81"/>
      <c r="AB29" s="88">
        <f t="shared" si="2"/>
        <v>36</v>
      </c>
      <c r="AC29" s="88">
        <f t="shared" si="2"/>
        <v>4</v>
      </c>
      <c r="AD29" s="88">
        <f t="shared" si="2"/>
        <v>1</v>
      </c>
    </row>
    <row r="30" spans="1:30">
      <c r="A30" s="79">
        <v>28</v>
      </c>
      <c r="B30" s="80">
        <f>ROUND(INDEX(LvConstants[N],MATCH(B$1,LvConstants[Type],0))*(($A30-1)*100/($T$8-$T$7))^$T$9,0)</f>
        <v>38844</v>
      </c>
      <c r="C30" s="81">
        <f t="shared" si="0"/>
        <v>3498</v>
      </c>
      <c r="D30" s="80">
        <f>ROUND(INDEX(LvConstants[N],MATCH(D$1,LvConstants[Type],0))*(($A30-1)*100/($T$8-$T$7))^$T$9,0)</f>
        <v>58266</v>
      </c>
      <c r="E30" s="81">
        <f t="shared" si="0"/>
        <v>5246</v>
      </c>
      <c r="F30" s="80"/>
      <c r="G30" s="81"/>
      <c r="H30" s="80"/>
      <c r="I30" s="81"/>
      <c r="J30" s="80"/>
      <c r="K30" s="81"/>
      <c r="L30" s="80"/>
      <c r="M30" s="81"/>
      <c r="N30" s="80"/>
      <c r="O30" s="81"/>
      <c r="AB30" s="88">
        <f t="shared" si="2"/>
        <v>39</v>
      </c>
      <c r="AC30" s="88">
        <f t="shared" si="2"/>
        <v>4</v>
      </c>
      <c r="AD30" s="88">
        <f t="shared" si="2"/>
        <v>1</v>
      </c>
    </row>
    <row r="31" spans="1:30">
      <c r="A31" s="79">
        <v>29</v>
      </c>
      <c r="B31" s="80">
        <f>ROUND(INDEX(LvConstants[N],MATCH(B$1,LvConstants[Type],0))*(($A31-1)*100/($T$8-$T$7))^$T$9,0)</f>
        <v>42541</v>
      </c>
      <c r="C31" s="81">
        <f t="shared" si="0"/>
        <v>3697</v>
      </c>
      <c r="D31" s="80">
        <f>ROUND(INDEX(LvConstants[N],MATCH(D$1,LvConstants[Type],0))*(($A31-1)*100/($T$8-$T$7))^$T$9,0)</f>
        <v>63811</v>
      </c>
      <c r="E31" s="81">
        <f t="shared" si="0"/>
        <v>5545</v>
      </c>
      <c r="F31" s="80"/>
      <c r="G31" s="81"/>
      <c r="H31" s="80"/>
      <c r="I31" s="81"/>
      <c r="J31" s="80"/>
      <c r="K31" s="81"/>
      <c r="L31" s="80"/>
      <c r="M31" s="81"/>
      <c r="N31" s="80"/>
      <c r="O31" s="81"/>
      <c r="AB31" s="88">
        <f t="shared" si="2"/>
        <v>43</v>
      </c>
      <c r="AC31" s="88">
        <f t="shared" si="2"/>
        <v>5</v>
      </c>
      <c r="AD31" s="88">
        <f t="shared" si="2"/>
        <v>1</v>
      </c>
    </row>
    <row r="32" spans="1:30">
      <c r="A32" s="79">
        <v>30</v>
      </c>
      <c r="B32" s="80">
        <f>ROUND(INDEX(LvConstants[N],MATCH(B$1,LvConstants[Type],0))*(($A32-1)*100/($T$8-$T$7))^$T$9,0)</f>
        <v>46442</v>
      </c>
      <c r="C32" s="81">
        <f t="shared" si="0"/>
        <v>3901</v>
      </c>
      <c r="D32" s="80">
        <f>ROUND(INDEX(LvConstants[N],MATCH(D$1,LvConstants[Type],0))*(($A32-1)*100/($T$8-$T$7))^$T$9,0)</f>
        <v>69662</v>
      </c>
      <c r="E32" s="81">
        <f t="shared" si="0"/>
        <v>5851</v>
      </c>
      <c r="F32" s="80"/>
      <c r="G32" s="81"/>
      <c r="H32" s="80"/>
      <c r="I32" s="81"/>
      <c r="J32" s="80"/>
      <c r="K32" s="81"/>
      <c r="L32" s="80"/>
      <c r="M32" s="81"/>
      <c r="N32" s="80"/>
      <c r="O32" s="81"/>
      <c r="AB32" s="88">
        <f t="shared" si="2"/>
        <v>47</v>
      </c>
      <c r="AC32" s="88">
        <f t="shared" si="2"/>
        <v>5</v>
      </c>
      <c r="AD32" s="88">
        <f t="shared" si="2"/>
        <v>1</v>
      </c>
    </row>
    <row r="33" spans="1:30">
      <c r="A33" s="79">
        <v>31</v>
      </c>
      <c r="B33" s="80">
        <f>ROUND(INDEX(LvConstants[N],MATCH(B$1,LvConstants[Type],0))*(($A33-1)*100/($T$8-$T$7))^$T$9,0)</f>
        <v>50549</v>
      </c>
      <c r="C33" s="81">
        <f t="shared" si="0"/>
        <v>4107</v>
      </c>
      <c r="D33" s="80">
        <f>ROUND(INDEX(LvConstants[N],MATCH(D$1,LvConstants[Type],0))*(($A33-1)*100/($T$8-$T$7))^$T$9,0)</f>
        <v>75824</v>
      </c>
      <c r="E33" s="81">
        <f t="shared" si="0"/>
        <v>6162</v>
      </c>
      <c r="F33" s="80"/>
      <c r="G33" s="81"/>
      <c r="H33" s="80"/>
      <c r="I33" s="81"/>
      <c r="J33" s="80"/>
      <c r="K33" s="81"/>
      <c r="L33" s="80"/>
      <c r="M33" s="81"/>
      <c r="N33" s="80"/>
      <c r="O33" s="81"/>
      <c r="AB33" s="88">
        <f t="shared" si="2"/>
        <v>51</v>
      </c>
      <c r="AC33" s="88">
        <f t="shared" si="2"/>
        <v>6</v>
      </c>
      <c r="AD33" s="88">
        <f t="shared" si="2"/>
        <v>2</v>
      </c>
    </row>
    <row r="34" spans="1:30">
      <c r="A34" s="79">
        <v>32</v>
      </c>
      <c r="B34" s="80">
        <f>ROUND(INDEX(LvConstants[N],MATCH(B$1,LvConstants[Type],0))*(($A34-1)*100/($T$8-$T$7))^$T$9,0)</f>
        <v>54868</v>
      </c>
      <c r="C34" s="81">
        <f t="shared" si="0"/>
        <v>4319</v>
      </c>
      <c r="D34" s="80">
        <f>ROUND(INDEX(LvConstants[N],MATCH(D$1,LvConstants[Type],0))*(($A34-1)*100/($T$8-$T$7))^$T$9,0)</f>
        <v>82301</v>
      </c>
      <c r="E34" s="81">
        <f t="shared" si="0"/>
        <v>6477</v>
      </c>
      <c r="F34" s="80"/>
      <c r="G34" s="81"/>
      <c r="H34" s="80"/>
      <c r="I34" s="81"/>
      <c r="J34" s="80"/>
      <c r="K34" s="81"/>
      <c r="L34" s="80"/>
      <c r="M34" s="81"/>
      <c r="N34" s="80"/>
      <c r="O34" s="81"/>
      <c r="AB34" s="88">
        <f t="shared" si="2"/>
        <v>55</v>
      </c>
      <c r="AC34" s="88">
        <f t="shared" si="2"/>
        <v>6</v>
      </c>
      <c r="AD34" s="88">
        <f t="shared" si="2"/>
        <v>2</v>
      </c>
    </row>
    <row r="35" spans="1:30">
      <c r="A35" s="79">
        <v>33</v>
      </c>
      <c r="B35" s="80">
        <f>ROUND(INDEX(LvConstants[N],MATCH(B$1,LvConstants[Type],0))*(($A35-1)*100/($T$8-$T$7))^$T$9,0)</f>
        <v>59400</v>
      </c>
      <c r="C35" s="81">
        <f t="shared" si="0"/>
        <v>4532</v>
      </c>
      <c r="D35" s="80">
        <f>ROUND(INDEX(LvConstants[N],MATCH(D$1,LvConstants[Type],0))*(($A35-1)*100/($T$8-$T$7))^$T$9,0)</f>
        <v>89100</v>
      </c>
      <c r="E35" s="81">
        <f t="shared" si="0"/>
        <v>6799</v>
      </c>
      <c r="F35" s="80"/>
      <c r="G35" s="81"/>
      <c r="H35" s="80"/>
      <c r="I35" s="81"/>
      <c r="J35" s="80"/>
      <c r="K35" s="81"/>
      <c r="L35" s="80"/>
      <c r="M35" s="81"/>
      <c r="N35" s="80"/>
      <c r="O35" s="81"/>
      <c r="AB35" s="88">
        <f t="shared" si="2"/>
        <v>60</v>
      </c>
      <c r="AC35" s="88">
        <f t="shared" si="2"/>
        <v>6</v>
      </c>
      <c r="AD35" s="88">
        <f t="shared" si="2"/>
        <v>2</v>
      </c>
    </row>
    <row r="36" spans="1:30">
      <c r="A36" s="79">
        <v>34</v>
      </c>
      <c r="B36" s="80">
        <f>ROUND(INDEX(LvConstants[N],MATCH(B$1,LvConstants[Type],0))*(($A36-1)*100/($T$8-$T$7))^$T$9,0)</f>
        <v>64150</v>
      </c>
      <c r="C36" s="81">
        <f t="shared" si="0"/>
        <v>4750</v>
      </c>
      <c r="D36" s="80">
        <f>ROUND(INDEX(LvConstants[N],MATCH(D$1,LvConstants[Type],0))*(($A36-1)*100/($T$8-$T$7))^$T$9,0)</f>
        <v>96225</v>
      </c>
      <c r="E36" s="81">
        <f t="shared" si="0"/>
        <v>7125</v>
      </c>
      <c r="F36" s="80"/>
      <c r="G36" s="81"/>
      <c r="H36" s="80"/>
      <c r="I36" s="81"/>
      <c r="J36" s="80"/>
      <c r="K36" s="81"/>
      <c r="L36" s="80"/>
      <c r="M36" s="81"/>
      <c r="N36" s="80"/>
      <c r="O36" s="81"/>
      <c r="AB36" s="88">
        <f t="shared" si="2"/>
        <v>65</v>
      </c>
      <c r="AC36" s="88">
        <f t="shared" si="2"/>
        <v>7</v>
      </c>
      <c r="AD36" s="88">
        <f t="shared" si="2"/>
        <v>2</v>
      </c>
    </row>
    <row r="37" spans="1:30">
      <c r="A37" s="210">
        <v>35</v>
      </c>
      <c r="B37" s="80">
        <f>ROUND(INDEX(LvConstants[N],MATCH(B$1,LvConstants[Type],0))*(($A37-1)*100/($T$8-$T$7))^$T$9,0)</f>
        <v>69121</v>
      </c>
      <c r="C37" s="81">
        <f t="shared" si="0"/>
        <v>4971</v>
      </c>
      <c r="D37" s="80">
        <f>ROUND(INDEX(LvConstants[N],MATCH(D$1,LvConstants[Type],0))*(($A37-1)*100/($T$8-$T$7))^$T$9,0)</f>
        <v>103681</v>
      </c>
      <c r="E37" s="81">
        <f t="shared" si="0"/>
        <v>7456</v>
      </c>
      <c r="F37" s="80"/>
      <c r="G37" s="81"/>
      <c r="H37" s="80"/>
      <c r="I37" s="81"/>
      <c r="J37" s="80"/>
      <c r="K37" s="81"/>
      <c r="L37" s="80"/>
      <c r="M37" s="81"/>
      <c r="N37" s="80"/>
      <c r="O37" s="81"/>
      <c r="T37" s="79"/>
      <c r="AB37" s="88">
        <f t="shared" si="2"/>
        <v>70</v>
      </c>
      <c r="AC37" s="88">
        <f t="shared" si="2"/>
        <v>7</v>
      </c>
      <c r="AD37" s="88">
        <f t="shared" si="2"/>
        <v>2</v>
      </c>
    </row>
    <row r="38" spans="1:30">
      <c r="A38" s="79">
        <v>36</v>
      </c>
      <c r="B38" s="80">
        <f>ROUND(INDEX(LvConstants[N],MATCH(B$1,LvConstants[Type],0))*(($A38-1)*100/($T$8-$T$7))^$T$9,0)</f>
        <v>74316</v>
      </c>
      <c r="C38" s="81">
        <f t="shared" si="0"/>
        <v>5195</v>
      </c>
      <c r="D38" s="80">
        <f>ROUND(INDEX(LvConstants[N],MATCH(D$1,LvConstants[Type],0))*(($A38-1)*100/($T$8-$T$7))^$T$9,0)</f>
        <v>111474</v>
      </c>
      <c r="E38" s="81">
        <f t="shared" si="0"/>
        <v>7793</v>
      </c>
      <c r="F38" s="80"/>
      <c r="G38" s="81"/>
      <c r="H38" s="80"/>
      <c r="I38" s="81"/>
      <c r="J38" s="80"/>
      <c r="K38" s="81"/>
      <c r="L38" s="80"/>
      <c r="M38" s="81"/>
      <c r="N38" s="80"/>
      <c r="O38" s="81"/>
      <c r="AB38" s="88">
        <f t="shared" si="2"/>
        <v>75</v>
      </c>
      <c r="AC38" s="88">
        <f t="shared" si="2"/>
        <v>8</v>
      </c>
      <c r="AD38" s="88">
        <f t="shared" si="2"/>
        <v>2</v>
      </c>
    </row>
    <row r="39" spans="1:30">
      <c r="A39" s="79">
        <v>37</v>
      </c>
      <c r="B39" s="80">
        <f>ROUND(INDEX(LvConstants[N],MATCH(B$1,LvConstants[Type],0))*(($A39-1)*100/($T$8-$T$7))^$T$9,0)</f>
        <v>79739</v>
      </c>
      <c r="C39" s="81">
        <f t="shared" si="0"/>
        <v>5423</v>
      </c>
      <c r="D39" s="80">
        <f>ROUND(INDEX(LvConstants[N],MATCH(D$1,LvConstants[Type],0))*(($A39-1)*100/($T$8-$T$7))^$T$9,0)</f>
        <v>119608</v>
      </c>
      <c r="E39" s="81">
        <f t="shared" si="0"/>
        <v>8134</v>
      </c>
      <c r="F39" s="80"/>
      <c r="G39" s="81"/>
      <c r="H39" s="80"/>
      <c r="I39" s="81"/>
      <c r="J39" s="80"/>
      <c r="K39" s="81"/>
      <c r="L39" s="80"/>
      <c r="M39" s="81"/>
      <c r="N39" s="80"/>
      <c r="O39" s="81"/>
      <c r="AB39" s="88">
        <f t="shared" si="2"/>
        <v>80</v>
      </c>
      <c r="AC39" s="88">
        <f t="shared" si="2"/>
        <v>8</v>
      </c>
      <c r="AD39" s="88">
        <f t="shared" si="2"/>
        <v>2</v>
      </c>
    </row>
    <row r="40" spans="1:30">
      <c r="A40" s="79">
        <v>38</v>
      </c>
      <c r="B40" s="80">
        <f>ROUND(INDEX(LvConstants[N],MATCH(B$1,LvConstants[Type],0))*(($A40-1)*100/($T$8-$T$7))^$T$9,0)</f>
        <v>85392</v>
      </c>
      <c r="C40" s="81">
        <f t="shared" si="0"/>
        <v>5653</v>
      </c>
      <c r="D40" s="80">
        <f>ROUND(INDEX(LvConstants[N],MATCH(D$1,LvConstants[Type],0))*(($A40-1)*100/($T$8-$T$7))^$T$9,0)</f>
        <v>128088</v>
      </c>
      <c r="E40" s="81">
        <f t="shared" si="0"/>
        <v>8480</v>
      </c>
      <c r="F40" s="80"/>
      <c r="G40" s="81"/>
      <c r="H40" s="80"/>
      <c r="I40" s="81"/>
      <c r="J40" s="80"/>
      <c r="K40" s="81"/>
      <c r="L40" s="80"/>
      <c r="M40" s="81"/>
      <c r="N40" s="80"/>
      <c r="O40" s="81"/>
      <c r="AB40" s="88">
        <f t="shared" si="2"/>
        <v>86</v>
      </c>
      <c r="AC40" s="88">
        <f t="shared" si="2"/>
        <v>9</v>
      </c>
      <c r="AD40" s="88">
        <f t="shared" si="2"/>
        <v>2</v>
      </c>
    </row>
    <row r="41" spans="1:30">
      <c r="A41" s="79">
        <v>39</v>
      </c>
      <c r="B41" s="80">
        <f>ROUND(INDEX(LvConstants[N],MATCH(B$1,LvConstants[Type],0))*(($A41-1)*100/($T$8-$T$7))^$T$9,0)</f>
        <v>91279</v>
      </c>
      <c r="C41" s="81">
        <f t="shared" si="0"/>
        <v>5887</v>
      </c>
      <c r="D41" s="80">
        <f>ROUND(INDEX(LvConstants[N],MATCH(D$1,LvConstants[Type],0))*(($A41-1)*100/($T$8-$T$7))^$T$9,0)</f>
        <v>136919</v>
      </c>
      <c r="E41" s="81">
        <f t="shared" si="0"/>
        <v>8831</v>
      </c>
      <c r="F41" s="80"/>
      <c r="G41" s="81"/>
      <c r="H41" s="80"/>
      <c r="I41" s="81"/>
      <c r="J41" s="80"/>
      <c r="K41" s="81"/>
      <c r="L41" s="80"/>
      <c r="M41" s="81"/>
      <c r="N41" s="80"/>
      <c r="O41" s="81"/>
      <c r="AB41" s="88">
        <f t="shared" si="2"/>
        <v>92</v>
      </c>
      <c r="AC41" s="88">
        <f t="shared" si="2"/>
        <v>10</v>
      </c>
      <c r="AD41" s="88">
        <f t="shared" si="2"/>
        <v>2</v>
      </c>
    </row>
    <row r="42" spans="1:30">
      <c r="A42" s="79">
        <v>40</v>
      </c>
      <c r="B42" s="80">
        <f>ROUND(INDEX(LvConstants[N],MATCH(B$1,LvConstants[Type],0))*(($A42-1)*100/($T$8-$T$7))^$T$9,0)</f>
        <v>97403</v>
      </c>
      <c r="C42" s="81">
        <f t="shared" si="0"/>
        <v>6124</v>
      </c>
      <c r="D42" s="80">
        <f>ROUND(INDEX(LvConstants[N],MATCH(D$1,LvConstants[Type],0))*(($A42-1)*100/($T$8-$T$7))^$T$9,0)</f>
        <v>146105</v>
      </c>
      <c r="E42" s="81">
        <f t="shared" si="0"/>
        <v>9186</v>
      </c>
      <c r="F42" s="80"/>
      <c r="G42" s="81"/>
      <c r="H42" s="80"/>
      <c r="I42" s="81"/>
      <c r="J42" s="80"/>
      <c r="K42" s="81"/>
      <c r="L42" s="80"/>
      <c r="M42" s="81"/>
      <c r="N42" s="80"/>
      <c r="O42" s="81"/>
      <c r="AB42" s="88">
        <f t="shared" si="2"/>
        <v>98</v>
      </c>
      <c r="AC42" s="88">
        <f t="shared" si="2"/>
        <v>10</v>
      </c>
      <c r="AD42" s="88">
        <f t="shared" si="2"/>
        <v>2</v>
      </c>
    </row>
    <row r="43" spans="1:30">
      <c r="A43" s="79">
        <v>41</v>
      </c>
      <c r="B43" s="80">
        <f>ROUND(INDEX(LvConstants[N],MATCH(B$1,LvConstants[Type],0))*(($A43-1)*100/($T$8-$T$7))^$T$9,0)</f>
        <v>103768</v>
      </c>
      <c r="C43" s="81">
        <f t="shared" si="0"/>
        <v>6365</v>
      </c>
      <c r="D43" s="80">
        <f>ROUND(INDEX(LvConstants[N],MATCH(D$1,LvConstants[Type],0))*(($A43-1)*100/($T$8-$T$7))^$T$9,0)</f>
        <v>155651</v>
      </c>
      <c r="E43" s="81">
        <f t="shared" si="0"/>
        <v>9546</v>
      </c>
      <c r="F43" s="80"/>
      <c r="G43" s="81"/>
      <c r="H43" s="80"/>
      <c r="I43" s="81"/>
      <c r="J43" s="80"/>
      <c r="K43" s="81"/>
      <c r="L43" s="80"/>
      <c r="M43" s="81"/>
      <c r="N43" s="80"/>
      <c r="O43" s="81"/>
      <c r="AB43" s="88">
        <f t="shared" si="2"/>
        <v>104</v>
      </c>
      <c r="AC43" s="88">
        <f t="shared" si="2"/>
        <v>11</v>
      </c>
      <c r="AD43" s="88">
        <f t="shared" si="2"/>
        <v>3</v>
      </c>
    </row>
    <row r="44" spans="1:30">
      <c r="A44" s="79">
        <v>42</v>
      </c>
      <c r="B44" s="80">
        <f>ROUND(INDEX(LvConstants[N],MATCH(B$1,LvConstants[Type],0))*(($A44-1)*100/($T$8-$T$7))^$T$9,0)</f>
        <v>110375</v>
      </c>
      <c r="C44" s="81">
        <f t="shared" si="0"/>
        <v>6607</v>
      </c>
      <c r="D44" s="80">
        <f>ROUND(INDEX(LvConstants[N],MATCH(D$1,LvConstants[Type],0))*(($A44-1)*100/($T$8-$T$7))^$T$9,0)</f>
        <v>165563</v>
      </c>
      <c r="E44" s="81">
        <f t="shared" si="0"/>
        <v>9912</v>
      </c>
      <c r="F44" s="80"/>
      <c r="G44" s="81"/>
      <c r="H44" s="80"/>
      <c r="I44" s="81"/>
      <c r="J44" s="80"/>
      <c r="K44" s="81"/>
      <c r="L44" s="80"/>
      <c r="M44" s="81"/>
      <c r="N44" s="80"/>
      <c r="O44" s="81"/>
      <c r="AB44" s="88">
        <f t="shared" ref="AB44:AD63" si="3">ROUNDUP($B44*AB$1/AB$2,0)</f>
        <v>111</v>
      </c>
      <c r="AC44" s="88">
        <f t="shared" si="3"/>
        <v>12</v>
      </c>
      <c r="AD44" s="88">
        <f t="shared" si="3"/>
        <v>3</v>
      </c>
    </row>
    <row r="45" spans="1:30">
      <c r="A45" s="79">
        <v>43</v>
      </c>
      <c r="B45" s="80">
        <f>ROUND(INDEX(LvConstants[N],MATCH(B$1,LvConstants[Type],0))*(($A45-1)*100/($T$8-$T$7))^$T$9,0)</f>
        <v>117229</v>
      </c>
      <c r="C45" s="81">
        <f t="shared" si="0"/>
        <v>6854</v>
      </c>
      <c r="D45" s="80">
        <f>ROUND(INDEX(LvConstants[N],MATCH(D$1,LvConstants[Type],0))*(($A45-1)*100/($T$8-$T$7))^$T$9,0)</f>
        <v>175844</v>
      </c>
      <c r="E45" s="81">
        <f t="shared" si="0"/>
        <v>10281</v>
      </c>
      <c r="F45" s="80"/>
      <c r="G45" s="81"/>
      <c r="H45" s="80"/>
      <c r="I45" s="81"/>
      <c r="J45" s="80"/>
      <c r="K45" s="81"/>
      <c r="L45" s="80"/>
      <c r="M45" s="81"/>
      <c r="N45" s="80"/>
      <c r="O45" s="81"/>
      <c r="AB45" s="88">
        <f t="shared" si="3"/>
        <v>118</v>
      </c>
      <c r="AC45" s="88">
        <f t="shared" si="3"/>
        <v>12</v>
      </c>
      <c r="AD45" s="88">
        <f t="shared" si="3"/>
        <v>3</v>
      </c>
    </row>
    <row r="46" spans="1:30">
      <c r="A46" s="79">
        <v>44</v>
      </c>
      <c r="B46" s="80">
        <f>ROUND(INDEX(LvConstants[N],MATCH(B$1,LvConstants[Type],0))*(($A46-1)*100/($T$8-$T$7))^$T$9,0)</f>
        <v>124332</v>
      </c>
      <c r="C46" s="81">
        <f t="shared" si="0"/>
        <v>7103</v>
      </c>
      <c r="D46" s="80">
        <f>ROUND(INDEX(LvConstants[N],MATCH(D$1,LvConstants[Type],0))*(($A46-1)*100/($T$8-$T$7))^$T$9,0)</f>
        <v>186498</v>
      </c>
      <c r="E46" s="81">
        <f t="shared" si="0"/>
        <v>10654</v>
      </c>
      <c r="F46" s="80"/>
      <c r="G46" s="81"/>
      <c r="H46" s="80"/>
      <c r="I46" s="81"/>
      <c r="J46" s="80"/>
      <c r="K46" s="81"/>
      <c r="L46" s="80"/>
      <c r="M46" s="81"/>
      <c r="N46" s="80"/>
      <c r="O46" s="81"/>
      <c r="AB46" s="88">
        <f t="shared" si="3"/>
        <v>125</v>
      </c>
      <c r="AC46" s="88">
        <f t="shared" si="3"/>
        <v>13</v>
      </c>
      <c r="AD46" s="88">
        <f t="shared" si="3"/>
        <v>3</v>
      </c>
    </row>
    <row r="47" spans="1:30">
      <c r="A47" s="79">
        <v>45</v>
      </c>
      <c r="B47" s="80">
        <f>ROUND(INDEX(LvConstants[N],MATCH(B$1,LvConstants[Type],0))*(($A47-1)*100/($T$8-$T$7))^$T$9,0)</f>
        <v>131687</v>
      </c>
      <c r="C47" s="81">
        <f t="shared" si="0"/>
        <v>7355</v>
      </c>
      <c r="D47" s="80">
        <f>ROUND(INDEX(LvConstants[N],MATCH(D$1,LvConstants[Type],0))*(($A47-1)*100/($T$8-$T$7))^$T$9,0)</f>
        <v>197531</v>
      </c>
      <c r="E47" s="81">
        <f t="shared" si="0"/>
        <v>11033</v>
      </c>
      <c r="F47" s="80"/>
      <c r="G47" s="81"/>
      <c r="H47" s="80"/>
      <c r="I47" s="81"/>
      <c r="J47" s="80"/>
      <c r="K47" s="81"/>
      <c r="L47" s="80"/>
      <c r="M47" s="81"/>
      <c r="N47" s="80"/>
      <c r="O47" s="81"/>
      <c r="AB47" s="88">
        <f t="shared" si="3"/>
        <v>132</v>
      </c>
      <c r="AC47" s="88">
        <f t="shared" si="3"/>
        <v>14</v>
      </c>
      <c r="AD47" s="88">
        <f t="shared" si="3"/>
        <v>3</v>
      </c>
    </row>
    <row r="48" spans="1:30">
      <c r="A48" s="79">
        <v>46</v>
      </c>
      <c r="B48" s="80">
        <f>ROUND(INDEX(LvConstants[N],MATCH(B$1,LvConstants[Type],0))*(($A48-1)*100/($T$8-$T$7))^$T$9,0)</f>
        <v>139297</v>
      </c>
      <c r="C48" s="81">
        <f t="shared" si="0"/>
        <v>7610</v>
      </c>
      <c r="D48" s="80">
        <f>ROUND(INDEX(LvConstants[N],MATCH(D$1,LvConstants[Type],0))*(($A48-1)*100/($T$8-$T$7))^$T$9,0)</f>
        <v>208946</v>
      </c>
      <c r="E48" s="81">
        <f t="shared" si="0"/>
        <v>11415</v>
      </c>
      <c r="F48" s="80"/>
      <c r="G48" s="81"/>
      <c r="H48" s="80"/>
      <c r="I48" s="81"/>
      <c r="J48" s="80"/>
      <c r="K48" s="81"/>
      <c r="L48" s="80"/>
      <c r="M48" s="81"/>
      <c r="N48" s="80"/>
      <c r="O48" s="81"/>
      <c r="U48" s="79"/>
      <c r="AB48" s="88">
        <f t="shared" si="3"/>
        <v>140</v>
      </c>
      <c r="AC48" s="88">
        <f t="shared" si="3"/>
        <v>14</v>
      </c>
      <c r="AD48" s="88">
        <f t="shared" si="3"/>
        <v>3</v>
      </c>
    </row>
    <row r="49" spans="1:30">
      <c r="A49" s="79">
        <v>47</v>
      </c>
      <c r="B49" s="80">
        <f>ROUND(INDEX(LvConstants[N],MATCH(B$1,LvConstants[Type],0))*(($A49-1)*100/($T$8-$T$7))^$T$9,0)</f>
        <v>147166</v>
      </c>
      <c r="C49" s="81">
        <f t="shared" si="0"/>
        <v>7869</v>
      </c>
      <c r="D49" s="80">
        <f>ROUND(INDEX(LvConstants[N],MATCH(D$1,LvConstants[Type],0))*(($A49-1)*100/($T$8-$T$7))^$T$9,0)</f>
        <v>220749</v>
      </c>
      <c r="E49" s="81">
        <f t="shared" si="0"/>
        <v>11803</v>
      </c>
      <c r="F49" s="80"/>
      <c r="G49" s="81"/>
      <c r="H49" s="80"/>
      <c r="I49" s="81"/>
      <c r="J49" s="80"/>
      <c r="K49" s="81"/>
      <c r="L49" s="80"/>
      <c r="M49" s="81"/>
      <c r="N49" s="80"/>
      <c r="O49" s="81"/>
      <c r="AB49" s="88">
        <f t="shared" si="3"/>
        <v>148</v>
      </c>
      <c r="AC49" s="88">
        <f t="shared" si="3"/>
        <v>15</v>
      </c>
      <c r="AD49" s="88">
        <f t="shared" si="3"/>
        <v>3</v>
      </c>
    </row>
    <row r="50" spans="1:30">
      <c r="A50" s="79">
        <v>48</v>
      </c>
      <c r="B50" s="80">
        <f>ROUND(INDEX(LvConstants[N],MATCH(B$1,LvConstants[Type],0))*(($A50-1)*100/($T$8-$T$7))^$T$9,0)</f>
        <v>155295</v>
      </c>
      <c r="C50" s="81">
        <f t="shared" si="0"/>
        <v>8129</v>
      </c>
      <c r="D50" s="80">
        <f>ROUND(INDEX(LvConstants[N],MATCH(D$1,LvConstants[Type],0))*(($A50-1)*100/($T$8-$T$7))^$T$9,0)</f>
        <v>232942</v>
      </c>
      <c r="E50" s="81">
        <f t="shared" si="0"/>
        <v>12193</v>
      </c>
      <c r="F50" s="80"/>
      <c r="G50" s="81"/>
      <c r="H50" s="80"/>
      <c r="I50" s="81"/>
      <c r="J50" s="80"/>
      <c r="K50" s="81"/>
      <c r="L50" s="80"/>
      <c r="M50" s="81"/>
      <c r="N50" s="80"/>
      <c r="O50" s="81"/>
      <c r="AB50" s="88">
        <f t="shared" si="3"/>
        <v>156</v>
      </c>
      <c r="AC50" s="88">
        <f t="shared" si="3"/>
        <v>16</v>
      </c>
      <c r="AD50" s="88">
        <f t="shared" si="3"/>
        <v>4</v>
      </c>
    </row>
    <row r="51" spans="1:30">
      <c r="A51" s="79">
        <v>49</v>
      </c>
      <c r="B51" s="80">
        <f>ROUND(INDEX(LvConstants[N],MATCH(B$1,LvConstants[Type],0))*(($A51-1)*100/($T$8-$T$7))^$T$9,0)</f>
        <v>163687</v>
      </c>
      <c r="C51" s="81">
        <f t="shared" si="0"/>
        <v>8392</v>
      </c>
      <c r="D51" s="80">
        <f>ROUND(INDEX(LvConstants[N],MATCH(D$1,LvConstants[Type],0))*(($A51-1)*100/($T$8-$T$7))^$T$9,0)</f>
        <v>245531</v>
      </c>
      <c r="E51" s="81">
        <f t="shared" si="0"/>
        <v>12589</v>
      </c>
      <c r="F51" s="80"/>
      <c r="G51" s="81"/>
      <c r="H51" s="80"/>
      <c r="I51" s="81"/>
      <c r="J51" s="80"/>
      <c r="K51" s="81"/>
      <c r="L51" s="80"/>
      <c r="M51" s="81"/>
      <c r="N51" s="80"/>
      <c r="O51" s="81"/>
      <c r="AB51" s="88">
        <f t="shared" si="3"/>
        <v>164</v>
      </c>
      <c r="AC51" s="88">
        <f t="shared" si="3"/>
        <v>17</v>
      </c>
      <c r="AD51" s="88">
        <f t="shared" si="3"/>
        <v>4</v>
      </c>
    </row>
    <row r="52" spans="1:30">
      <c r="A52" s="210">
        <v>50</v>
      </c>
      <c r="B52" s="80">
        <f>ROUND(INDEX(LvConstants[N],MATCH(B$1,LvConstants[Type],0))*(($A52-1)*100/($T$8-$T$7))^$T$9,0)</f>
        <v>172346</v>
      </c>
      <c r="C52" s="81">
        <f t="shared" si="0"/>
        <v>8659</v>
      </c>
      <c r="D52" s="80">
        <f>ROUND(INDEX(LvConstants[N],MATCH(D$1,LvConstants[Type],0))*(($A52-1)*100/($T$8-$T$7))^$T$9,0)</f>
        <v>258520</v>
      </c>
      <c r="E52" s="81">
        <f t="shared" si="0"/>
        <v>12989</v>
      </c>
      <c r="F52" s="80"/>
      <c r="G52" s="81"/>
      <c r="H52" s="80"/>
      <c r="I52" s="81"/>
      <c r="J52" s="80"/>
      <c r="K52" s="81"/>
      <c r="L52" s="80"/>
      <c r="M52" s="81"/>
      <c r="N52" s="80"/>
      <c r="O52" s="81"/>
      <c r="AB52" s="88">
        <f t="shared" si="3"/>
        <v>173</v>
      </c>
      <c r="AC52" s="88">
        <f t="shared" si="3"/>
        <v>18</v>
      </c>
      <c r="AD52" s="88">
        <f t="shared" si="3"/>
        <v>4</v>
      </c>
    </row>
    <row r="53" spans="1:30">
      <c r="A53" s="79">
        <v>51</v>
      </c>
      <c r="B53" s="80">
        <f>ROUND(INDEX(LvConstants[N],MATCH(B$1,LvConstants[Type],0))*(($A53-1)*100/($T$8-$T$7))^$T$9,0)</f>
        <v>181275</v>
      </c>
      <c r="C53" s="81">
        <f t="shared" si="0"/>
        <v>8929</v>
      </c>
      <c r="D53" s="80">
        <f>ROUND(INDEX(LvConstants[N],MATCH(D$1,LvConstants[Type],0))*(($A53-1)*100/($T$8-$T$7))^$T$9,0)</f>
        <v>271912</v>
      </c>
      <c r="E53" s="81">
        <f t="shared" si="0"/>
        <v>13392</v>
      </c>
      <c r="F53" s="80"/>
      <c r="G53" s="81"/>
      <c r="H53" s="80"/>
      <c r="I53" s="81"/>
      <c r="J53" s="80"/>
      <c r="K53" s="81"/>
      <c r="L53" s="80"/>
      <c r="M53" s="81"/>
      <c r="N53" s="80"/>
      <c r="O53" s="81"/>
      <c r="AB53" s="88">
        <f t="shared" si="3"/>
        <v>182</v>
      </c>
      <c r="AC53" s="88">
        <f t="shared" si="3"/>
        <v>19</v>
      </c>
      <c r="AD53" s="88">
        <f t="shared" si="3"/>
        <v>4</v>
      </c>
    </row>
    <row r="54" spans="1:30">
      <c r="A54" s="79">
        <v>52</v>
      </c>
      <c r="B54" s="80">
        <f>ROUND(INDEX(LvConstants[N],MATCH(B$1,LvConstants[Type],0))*(($A54-1)*100/($T$8-$T$7))^$T$9,0)</f>
        <v>190475</v>
      </c>
      <c r="C54" s="81">
        <f t="shared" si="0"/>
        <v>9200</v>
      </c>
      <c r="D54" s="80">
        <f>ROUND(INDEX(LvConstants[N],MATCH(D$1,LvConstants[Type],0))*(($A54-1)*100/($T$8-$T$7))^$T$9,0)</f>
        <v>285712</v>
      </c>
      <c r="E54" s="81">
        <f t="shared" si="0"/>
        <v>13800</v>
      </c>
      <c r="F54" s="80"/>
      <c r="G54" s="81"/>
      <c r="H54" s="80"/>
      <c r="I54" s="81"/>
      <c r="J54" s="80"/>
      <c r="K54" s="81"/>
      <c r="L54" s="80"/>
      <c r="M54" s="81"/>
      <c r="N54" s="80"/>
      <c r="O54" s="81"/>
      <c r="AB54" s="88">
        <f t="shared" si="3"/>
        <v>191</v>
      </c>
      <c r="AC54" s="88">
        <f t="shared" si="3"/>
        <v>20</v>
      </c>
      <c r="AD54" s="88">
        <f t="shared" si="3"/>
        <v>4</v>
      </c>
    </row>
    <row r="55" spans="1:30">
      <c r="A55" s="79">
        <v>53</v>
      </c>
      <c r="B55" s="80">
        <f>ROUND(INDEX(LvConstants[N],MATCH(B$1,LvConstants[Type],0))*(($A55-1)*100/($T$8-$T$7))^$T$9,0)</f>
        <v>199950</v>
      </c>
      <c r="C55" s="81">
        <f t="shared" si="0"/>
        <v>9475</v>
      </c>
      <c r="D55" s="80">
        <f>ROUND(INDEX(LvConstants[N],MATCH(D$1,LvConstants[Type],0))*(($A55-1)*100/($T$8-$T$7))^$T$9,0)</f>
        <v>299924</v>
      </c>
      <c r="E55" s="81">
        <f t="shared" si="0"/>
        <v>14212</v>
      </c>
      <c r="F55" s="80"/>
      <c r="G55" s="81"/>
      <c r="H55" s="80"/>
      <c r="I55" s="81"/>
      <c r="J55" s="80"/>
      <c r="K55" s="81"/>
      <c r="L55" s="80"/>
      <c r="M55" s="81"/>
      <c r="N55" s="80"/>
      <c r="O55" s="81"/>
      <c r="AB55" s="88">
        <f t="shared" si="3"/>
        <v>200</v>
      </c>
      <c r="AC55" s="88">
        <f t="shared" si="3"/>
        <v>20</v>
      </c>
      <c r="AD55" s="88">
        <f t="shared" si="3"/>
        <v>4</v>
      </c>
    </row>
    <row r="56" spans="1:30">
      <c r="A56" s="79">
        <v>54</v>
      </c>
      <c r="B56" s="80">
        <f>ROUND(INDEX(LvConstants[N],MATCH(B$1,LvConstants[Type],0))*(($A56-1)*100/($T$8-$T$7))^$T$9,0)</f>
        <v>209702</v>
      </c>
      <c r="C56" s="81">
        <f t="shared" si="0"/>
        <v>9752</v>
      </c>
      <c r="D56" s="80">
        <f>ROUND(INDEX(LvConstants[N],MATCH(D$1,LvConstants[Type],0))*(($A56-1)*100/($T$8-$T$7))^$T$9,0)</f>
        <v>314552</v>
      </c>
      <c r="E56" s="81">
        <f t="shared" si="0"/>
        <v>14628</v>
      </c>
      <c r="F56" s="80"/>
      <c r="G56" s="81"/>
      <c r="H56" s="80"/>
      <c r="I56" s="81"/>
      <c r="J56" s="80"/>
      <c r="K56" s="81"/>
      <c r="L56" s="80"/>
      <c r="M56" s="81"/>
      <c r="N56" s="80"/>
      <c r="O56" s="81"/>
      <c r="AB56" s="88">
        <f t="shared" si="3"/>
        <v>210</v>
      </c>
      <c r="AC56" s="88">
        <f t="shared" si="3"/>
        <v>21</v>
      </c>
      <c r="AD56" s="88">
        <f t="shared" si="3"/>
        <v>5</v>
      </c>
    </row>
    <row r="57" spans="1:30">
      <c r="A57" s="79">
        <v>55</v>
      </c>
      <c r="B57" s="80">
        <f>ROUND(INDEX(LvConstants[N],MATCH(B$1,LvConstants[Type],0))*(($A57-1)*100/($T$8-$T$7))^$T$9,0)</f>
        <v>219734</v>
      </c>
      <c r="C57" s="81">
        <f t="shared" si="0"/>
        <v>10032</v>
      </c>
      <c r="D57" s="80">
        <f>ROUND(INDEX(LvConstants[N],MATCH(D$1,LvConstants[Type],0))*(($A57-1)*100/($T$8-$T$7))^$T$9,0)</f>
        <v>329600</v>
      </c>
      <c r="E57" s="81">
        <f t="shared" si="0"/>
        <v>15048</v>
      </c>
      <c r="F57" s="80"/>
      <c r="G57" s="81"/>
      <c r="H57" s="80"/>
      <c r="I57" s="81"/>
      <c r="J57" s="80"/>
      <c r="K57" s="81"/>
      <c r="L57" s="80"/>
      <c r="M57" s="81"/>
      <c r="N57" s="80"/>
      <c r="O57" s="81"/>
      <c r="AB57" s="88">
        <f t="shared" si="3"/>
        <v>220</v>
      </c>
      <c r="AC57" s="88">
        <f t="shared" si="3"/>
        <v>22</v>
      </c>
      <c r="AD57" s="88">
        <f t="shared" si="3"/>
        <v>5</v>
      </c>
    </row>
    <row r="58" spans="1:30">
      <c r="A58" s="79">
        <v>56</v>
      </c>
      <c r="B58" s="80">
        <f>ROUND(INDEX(LvConstants[N],MATCH(B$1,LvConstants[Type],0))*(($A58-1)*100/($T$8-$T$7))^$T$9,0)</f>
        <v>230048</v>
      </c>
      <c r="C58" s="81">
        <f t="shared" si="0"/>
        <v>10314</v>
      </c>
      <c r="D58" s="80">
        <f>ROUND(INDEX(LvConstants[N],MATCH(D$1,LvConstants[Type],0))*(($A58-1)*100/($T$8-$T$7))^$T$9,0)</f>
        <v>345072</v>
      </c>
      <c r="E58" s="81">
        <f t="shared" si="0"/>
        <v>15472</v>
      </c>
      <c r="F58" s="80"/>
      <c r="G58" s="81"/>
      <c r="H58" s="80"/>
      <c r="I58" s="81"/>
      <c r="J58" s="80"/>
      <c r="K58" s="81"/>
      <c r="L58" s="80"/>
      <c r="M58" s="81"/>
      <c r="N58" s="80"/>
      <c r="O58" s="81"/>
      <c r="AB58" s="88">
        <f t="shared" si="3"/>
        <v>231</v>
      </c>
      <c r="AC58" s="88">
        <f t="shared" si="3"/>
        <v>24</v>
      </c>
      <c r="AD58" s="88">
        <f t="shared" si="3"/>
        <v>5</v>
      </c>
    </row>
    <row r="59" spans="1:30">
      <c r="A59" s="79">
        <v>57</v>
      </c>
      <c r="B59" s="80">
        <f>ROUND(INDEX(LvConstants[N],MATCH(B$1,LvConstants[Type],0))*(($A59-1)*100/($T$8-$T$7))^$T$9,0)</f>
        <v>240648</v>
      </c>
      <c r="C59" s="81">
        <f t="shared" si="0"/>
        <v>10600</v>
      </c>
      <c r="D59" s="80">
        <f>ROUND(INDEX(LvConstants[N],MATCH(D$1,LvConstants[Type],0))*(($A59-1)*100/($T$8-$T$7))^$T$9,0)</f>
        <v>360972</v>
      </c>
      <c r="E59" s="81">
        <f t="shared" si="0"/>
        <v>15900</v>
      </c>
      <c r="F59" s="80"/>
      <c r="G59" s="81"/>
      <c r="H59" s="80"/>
      <c r="I59" s="81"/>
      <c r="J59" s="80"/>
      <c r="K59" s="81"/>
      <c r="L59" s="80"/>
      <c r="M59" s="81"/>
      <c r="N59" s="80"/>
      <c r="O59" s="81"/>
      <c r="U59" s="79"/>
      <c r="AB59" s="88">
        <f t="shared" si="3"/>
        <v>241</v>
      </c>
      <c r="AC59" s="88">
        <f t="shared" si="3"/>
        <v>25</v>
      </c>
      <c r="AD59" s="88">
        <f t="shared" si="3"/>
        <v>5</v>
      </c>
    </row>
    <row r="60" spans="1:30">
      <c r="A60" s="79">
        <v>58</v>
      </c>
      <c r="B60" s="80">
        <f>ROUND(INDEX(LvConstants[N],MATCH(B$1,LvConstants[Type],0))*(($A60-1)*100/($T$8-$T$7))^$T$9,0)</f>
        <v>251535</v>
      </c>
      <c r="C60" s="81">
        <f t="shared" si="0"/>
        <v>10887</v>
      </c>
      <c r="D60" s="80">
        <f>ROUND(INDEX(LvConstants[N],MATCH(D$1,LvConstants[Type],0))*(($A60-1)*100/($T$8-$T$7))^$T$9,0)</f>
        <v>377303</v>
      </c>
      <c r="E60" s="81">
        <f t="shared" si="0"/>
        <v>16331</v>
      </c>
      <c r="F60" s="80"/>
      <c r="G60" s="81"/>
      <c r="H60" s="80"/>
      <c r="I60" s="81"/>
      <c r="J60" s="80"/>
      <c r="K60" s="81"/>
      <c r="L60" s="80"/>
      <c r="M60" s="81"/>
      <c r="N60" s="80"/>
      <c r="O60" s="81"/>
      <c r="AB60" s="88">
        <f t="shared" si="3"/>
        <v>252</v>
      </c>
      <c r="AC60" s="88">
        <f t="shared" si="3"/>
        <v>26</v>
      </c>
      <c r="AD60" s="88">
        <f t="shared" si="3"/>
        <v>6</v>
      </c>
    </row>
    <row r="61" spans="1:30">
      <c r="A61" s="79">
        <v>59</v>
      </c>
      <c r="B61" s="80">
        <f>ROUND(INDEX(LvConstants[N],MATCH(B$1,LvConstants[Type],0))*(($A61-1)*100/($T$8-$T$7))^$T$9,0)</f>
        <v>262713</v>
      </c>
      <c r="C61" s="81">
        <f t="shared" si="0"/>
        <v>11178</v>
      </c>
      <c r="D61" s="80">
        <f>ROUND(INDEX(LvConstants[N],MATCH(D$1,LvConstants[Type],0))*(($A61-1)*100/($T$8-$T$7))^$T$9,0)</f>
        <v>394070</v>
      </c>
      <c r="E61" s="81">
        <f t="shared" si="0"/>
        <v>16767</v>
      </c>
      <c r="F61" s="80"/>
      <c r="G61" s="81"/>
      <c r="H61" s="80"/>
      <c r="I61" s="81"/>
      <c r="J61" s="80"/>
      <c r="K61" s="81"/>
      <c r="L61" s="80"/>
      <c r="M61" s="81"/>
      <c r="N61" s="80"/>
      <c r="O61" s="81"/>
      <c r="AB61" s="88">
        <f t="shared" si="3"/>
        <v>263</v>
      </c>
      <c r="AC61" s="88">
        <f t="shared" si="3"/>
        <v>27</v>
      </c>
      <c r="AD61" s="88">
        <f t="shared" si="3"/>
        <v>6</v>
      </c>
    </row>
    <row r="62" spans="1:30">
      <c r="A62" s="79">
        <v>60</v>
      </c>
      <c r="B62" s="80">
        <f>ROUND(INDEX(LvConstants[N],MATCH(B$1,LvConstants[Type],0))*(($A62-1)*100/($T$8-$T$7))^$T$9,0)</f>
        <v>274184</v>
      </c>
      <c r="C62" s="81">
        <f t="shared" si="0"/>
        <v>11471</v>
      </c>
      <c r="D62" s="80">
        <f>ROUND(INDEX(LvConstants[N],MATCH(D$1,LvConstants[Type],0))*(($A62-1)*100/($T$8-$T$7))^$T$9,0)</f>
        <v>411276</v>
      </c>
      <c r="E62" s="81">
        <f t="shared" si="0"/>
        <v>17206</v>
      </c>
      <c r="F62" s="80"/>
      <c r="G62" s="81"/>
      <c r="H62" s="80"/>
      <c r="I62" s="81"/>
      <c r="J62" s="80"/>
      <c r="K62" s="81"/>
      <c r="L62" s="80"/>
      <c r="M62" s="81"/>
      <c r="N62" s="80"/>
      <c r="O62" s="81"/>
      <c r="AB62" s="88">
        <f t="shared" si="3"/>
        <v>275</v>
      </c>
      <c r="AC62" s="88">
        <f t="shared" si="3"/>
        <v>28</v>
      </c>
      <c r="AD62" s="88">
        <f t="shared" si="3"/>
        <v>6</v>
      </c>
    </row>
    <row r="63" spans="1:30">
      <c r="A63" s="79">
        <v>61</v>
      </c>
      <c r="B63" s="80">
        <f>ROUND(INDEX(LvConstants[N],MATCH(B$1,LvConstants[Type],0))*(($A63-1)*100/($T$8-$T$7))^$T$9,0)</f>
        <v>285950</v>
      </c>
      <c r="C63" s="81">
        <f t="shared" si="0"/>
        <v>11766</v>
      </c>
      <c r="D63" s="80">
        <f>ROUND(INDEX(LvConstants[N],MATCH(D$1,LvConstants[Type],0))*(($A63-1)*100/($T$8-$T$7))^$T$9,0)</f>
        <v>428925</v>
      </c>
      <c r="E63" s="81">
        <f t="shared" si="0"/>
        <v>17649</v>
      </c>
      <c r="F63" s="80"/>
      <c r="G63" s="81"/>
      <c r="H63" s="80"/>
      <c r="I63" s="81"/>
      <c r="J63" s="80"/>
      <c r="K63" s="81"/>
      <c r="L63" s="80"/>
      <c r="M63" s="81"/>
      <c r="N63" s="80"/>
      <c r="O63" s="81"/>
      <c r="AB63" s="88">
        <f t="shared" si="3"/>
        <v>286</v>
      </c>
      <c r="AC63" s="88">
        <f t="shared" si="3"/>
        <v>29</v>
      </c>
      <c r="AD63" s="88">
        <f t="shared" si="3"/>
        <v>6</v>
      </c>
    </row>
    <row r="64" spans="1:30">
      <c r="A64" s="79">
        <v>62</v>
      </c>
      <c r="B64" s="80">
        <f>ROUND(INDEX(LvConstants[N],MATCH(B$1,LvConstants[Type],0))*(($A64-1)*100/($T$8-$T$7))^$T$9,0)</f>
        <v>298014</v>
      </c>
      <c r="C64" s="81">
        <f t="shared" si="0"/>
        <v>12064</v>
      </c>
      <c r="D64" s="80">
        <f>ROUND(INDEX(LvConstants[N],MATCH(D$1,LvConstants[Type],0))*(($A64-1)*100/($T$8-$T$7))^$T$9,0)</f>
        <v>447021</v>
      </c>
      <c r="E64" s="81">
        <f t="shared" si="0"/>
        <v>18096</v>
      </c>
      <c r="F64" s="80"/>
      <c r="G64" s="81"/>
      <c r="H64" s="80"/>
      <c r="I64" s="81"/>
      <c r="J64" s="80"/>
      <c r="K64" s="81"/>
      <c r="L64" s="80"/>
      <c r="M64" s="81"/>
      <c r="N64" s="80"/>
      <c r="O64" s="81"/>
      <c r="AB64" s="88">
        <f t="shared" ref="AB64:AD83" si="4">ROUNDUP($B64*AB$1/AB$2,0)</f>
        <v>299</v>
      </c>
      <c r="AC64" s="88">
        <f t="shared" si="4"/>
        <v>30</v>
      </c>
      <c r="AD64" s="88">
        <f t="shared" si="4"/>
        <v>6</v>
      </c>
    </row>
    <row r="65" spans="1:30">
      <c r="A65" s="79">
        <v>63</v>
      </c>
      <c r="B65" s="80">
        <f>ROUND(INDEX(LvConstants[N],MATCH(B$1,LvConstants[Type],0))*(($A65-1)*100/($T$8-$T$7))^$T$9,0)</f>
        <v>310378</v>
      </c>
      <c r="C65" s="81">
        <f t="shared" si="0"/>
        <v>12364</v>
      </c>
      <c r="D65" s="80">
        <f>ROUND(INDEX(LvConstants[N],MATCH(D$1,LvConstants[Type],0))*(($A65-1)*100/($T$8-$T$7))^$T$9,0)</f>
        <v>465567</v>
      </c>
      <c r="E65" s="81">
        <f t="shared" si="0"/>
        <v>18546</v>
      </c>
      <c r="F65" s="80"/>
      <c r="G65" s="81"/>
      <c r="H65" s="80"/>
      <c r="I65" s="81"/>
      <c r="J65" s="80"/>
      <c r="K65" s="81"/>
      <c r="L65" s="80"/>
      <c r="M65" s="81"/>
      <c r="N65" s="80"/>
      <c r="O65" s="81"/>
      <c r="AB65" s="88">
        <f t="shared" si="4"/>
        <v>311</v>
      </c>
      <c r="AC65" s="88">
        <f t="shared" si="4"/>
        <v>32</v>
      </c>
      <c r="AD65" s="88">
        <f t="shared" si="4"/>
        <v>7</v>
      </c>
    </row>
    <row r="66" spans="1:30">
      <c r="A66" s="79">
        <v>64</v>
      </c>
      <c r="B66" s="80">
        <f>ROUND(INDEX(LvConstants[N],MATCH(B$1,LvConstants[Type],0))*(($A66-1)*100/($T$8-$T$7))^$T$9,0)</f>
        <v>323045</v>
      </c>
      <c r="C66" s="81">
        <f t="shared" si="0"/>
        <v>12667</v>
      </c>
      <c r="D66" s="80">
        <f>ROUND(INDEX(LvConstants[N],MATCH(D$1,LvConstants[Type],0))*(($A66-1)*100/($T$8-$T$7))^$T$9,0)</f>
        <v>484568</v>
      </c>
      <c r="E66" s="81">
        <f t="shared" si="0"/>
        <v>19001</v>
      </c>
      <c r="F66" s="80"/>
      <c r="G66" s="81"/>
      <c r="H66" s="80"/>
      <c r="I66" s="81"/>
      <c r="J66" s="80"/>
      <c r="K66" s="81"/>
      <c r="L66" s="80"/>
      <c r="M66" s="81"/>
      <c r="N66" s="80"/>
      <c r="O66" s="81"/>
      <c r="AB66" s="88">
        <f t="shared" si="4"/>
        <v>324</v>
      </c>
      <c r="AC66" s="88">
        <f t="shared" si="4"/>
        <v>33</v>
      </c>
      <c r="AD66" s="88">
        <f t="shared" si="4"/>
        <v>7</v>
      </c>
    </row>
    <row r="67" spans="1:30">
      <c r="A67" s="79">
        <v>65</v>
      </c>
      <c r="B67" s="80">
        <f>ROUND(INDEX(LvConstants[N],MATCH(B$1,LvConstants[Type],0))*(($A67-1)*100/($T$8-$T$7))^$T$9,0)</f>
        <v>336018</v>
      </c>
      <c r="C67" s="81">
        <f t="shared" si="0"/>
        <v>12973</v>
      </c>
      <c r="D67" s="80">
        <f>ROUND(INDEX(LvConstants[N],MATCH(D$1,LvConstants[Type],0))*(($A67-1)*100/($T$8-$T$7))^$T$9,0)</f>
        <v>504026</v>
      </c>
      <c r="E67" s="81">
        <f t="shared" si="0"/>
        <v>19458</v>
      </c>
      <c r="F67" s="80"/>
      <c r="G67" s="81"/>
      <c r="H67" s="80"/>
      <c r="I67" s="81"/>
      <c r="J67" s="80"/>
      <c r="K67" s="81"/>
      <c r="L67" s="80"/>
      <c r="M67" s="81"/>
      <c r="N67" s="80"/>
      <c r="O67" s="81"/>
      <c r="AB67" s="88">
        <f t="shared" si="4"/>
        <v>337</v>
      </c>
      <c r="AC67" s="88">
        <f t="shared" si="4"/>
        <v>34</v>
      </c>
      <c r="AD67" s="88">
        <f t="shared" si="4"/>
        <v>7</v>
      </c>
    </row>
    <row r="68" spans="1:30">
      <c r="A68" s="79">
        <v>66</v>
      </c>
      <c r="B68" s="80">
        <f>ROUND(INDEX(LvConstants[N],MATCH(B$1,LvConstants[Type],0))*(($A68-1)*100/($T$8-$T$7))^$T$9,0)</f>
        <v>349297</v>
      </c>
      <c r="C68" s="81">
        <f t="shared" ref="C68:E131" si="5">IF(B68=0,0,B68-B67)</f>
        <v>13279</v>
      </c>
      <c r="D68" s="80">
        <f>ROUND(INDEX(LvConstants[N],MATCH(D$1,LvConstants[Type],0))*(($A68-1)*100/($T$8-$T$7))^$T$9,0)</f>
        <v>523946</v>
      </c>
      <c r="E68" s="81">
        <f t="shared" si="5"/>
        <v>19920</v>
      </c>
      <c r="F68" s="80"/>
      <c r="G68" s="81"/>
      <c r="H68" s="80"/>
      <c r="I68" s="81"/>
      <c r="J68" s="80"/>
      <c r="K68" s="81"/>
      <c r="L68" s="80"/>
      <c r="M68" s="81"/>
      <c r="N68" s="80"/>
      <c r="O68" s="81"/>
      <c r="AB68" s="88">
        <f t="shared" si="4"/>
        <v>350</v>
      </c>
      <c r="AC68" s="88">
        <f t="shared" si="4"/>
        <v>35</v>
      </c>
      <c r="AD68" s="88">
        <f t="shared" si="4"/>
        <v>7</v>
      </c>
    </row>
    <row r="69" spans="1:30">
      <c r="A69" s="79">
        <v>67</v>
      </c>
      <c r="B69" s="80">
        <f>ROUND(INDEX(LvConstants[N],MATCH(B$1,LvConstants[Type],0))*(($A69-1)*100/($T$8-$T$7))^$T$9,0)</f>
        <v>362887</v>
      </c>
      <c r="C69" s="81">
        <f t="shared" si="5"/>
        <v>13590</v>
      </c>
      <c r="D69" s="80">
        <f>ROUND(INDEX(LvConstants[N],MATCH(D$1,LvConstants[Type],0))*(($A69-1)*100/($T$8-$T$7))^$T$9,0)</f>
        <v>544331</v>
      </c>
      <c r="E69" s="81">
        <f t="shared" si="5"/>
        <v>20385</v>
      </c>
      <c r="F69" s="80"/>
      <c r="G69" s="81"/>
      <c r="H69" s="80"/>
      <c r="I69" s="81"/>
      <c r="J69" s="80"/>
      <c r="K69" s="81"/>
      <c r="L69" s="80"/>
      <c r="M69" s="81"/>
      <c r="N69" s="80"/>
      <c r="O69" s="81"/>
      <c r="AB69" s="88">
        <f t="shared" si="4"/>
        <v>363</v>
      </c>
      <c r="AC69" s="88">
        <f t="shared" si="4"/>
        <v>37</v>
      </c>
      <c r="AD69" s="88">
        <f t="shared" si="4"/>
        <v>8</v>
      </c>
    </row>
    <row r="70" spans="1:30">
      <c r="A70" s="79">
        <v>68</v>
      </c>
      <c r="B70" s="80">
        <f>ROUND(INDEX(LvConstants[N],MATCH(B$1,LvConstants[Type],0))*(($A70-1)*100/($T$8-$T$7))^$T$9,0)</f>
        <v>376790</v>
      </c>
      <c r="C70" s="81">
        <f t="shared" si="5"/>
        <v>13903</v>
      </c>
      <c r="D70" s="80">
        <f>ROUND(INDEX(LvConstants[N],MATCH(D$1,LvConstants[Type],0))*(($A70-1)*100/($T$8-$T$7))^$T$9,0)</f>
        <v>565185</v>
      </c>
      <c r="E70" s="81">
        <f t="shared" si="5"/>
        <v>20854</v>
      </c>
      <c r="F70" s="80"/>
      <c r="G70" s="81"/>
      <c r="H70" s="80"/>
      <c r="I70" s="81"/>
      <c r="J70" s="80"/>
      <c r="K70" s="81"/>
      <c r="L70" s="80"/>
      <c r="M70" s="81"/>
      <c r="N70" s="80"/>
      <c r="O70" s="81"/>
      <c r="S70" s="81"/>
      <c r="T70" s="81"/>
      <c r="U70" s="79"/>
      <c r="V70" s="81"/>
      <c r="W70" s="81"/>
      <c r="AB70" s="88">
        <f t="shared" si="4"/>
        <v>377</v>
      </c>
      <c r="AC70" s="88">
        <f t="shared" si="4"/>
        <v>38</v>
      </c>
      <c r="AD70" s="88">
        <f t="shared" si="4"/>
        <v>8</v>
      </c>
    </row>
    <row r="71" spans="1:30">
      <c r="A71" s="79">
        <v>69</v>
      </c>
      <c r="B71" s="80">
        <f>ROUND(INDEX(LvConstants[N],MATCH(B$1,LvConstants[Type],0))*(($A71-1)*100/($T$8-$T$7))^$T$9,0)</f>
        <v>391007</v>
      </c>
      <c r="C71" s="81">
        <f t="shared" si="5"/>
        <v>14217</v>
      </c>
      <c r="D71" s="80">
        <f>ROUND(INDEX(LvConstants[N],MATCH(D$1,LvConstants[Type],0))*(($A71-1)*100/($T$8-$T$7))^$T$9,0)</f>
        <v>586510</v>
      </c>
      <c r="E71" s="81">
        <f t="shared" si="5"/>
        <v>21325</v>
      </c>
      <c r="F71" s="80"/>
      <c r="G71" s="81"/>
      <c r="H71" s="80"/>
      <c r="I71" s="81"/>
      <c r="J71" s="80"/>
      <c r="K71" s="81"/>
      <c r="L71" s="80"/>
      <c r="M71" s="81"/>
      <c r="N71" s="80"/>
      <c r="O71" s="81"/>
      <c r="AB71" s="88">
        <f t="shared" si="4"/>
        <v>392</v>
      </c>
      <c r="AC71" s="88">
        <f t="shared" si="4"/>
        <v>40</v>
      </c>
      <c r="AD71" s="88">
        <f t="shared" si="4"/>
        <v>8</v>
      </c>
    </row>
    <row r="72" spans="1:30">
      <c r="A72" s="210">
        <v>70</v>
      </c>
      <c r="B72" s="80">
        <f>ROUND(INDEX(LvConstants[N],MATCH(B$1,LvConstants[Type],0))*(($A72-1)*100/($T$8-$T$7))^$T$9,0)</f>
        <v>405541</v>
      </c>
      <c r="C72" s="81">
        <f t="shared" si="5"/>
        <v>14534</v>
      </c>
      <c r="D72" s="80">
        <f>ROUND(INDEX(LvConstants[N],MATCH(D$1,LvConstants[Type],0))*(($A72-1)*100/($T$8-$T$7))^$T$9,0)</f>
        <v>608311</v>
      </c>
      <c r="E72" s="81">
        <f t="shared" si="5"/>
        <v>21801</v>
      </c>
      <c r="F72" s="80"/>
      <c r="G72" s="81"/>
      <c r="H72" s="80"/>
      <c r="I72" s="81"/>
      <c r="J72" s="80"/>
      <c r="K72" s="81"/>
      <c r="L72" s="80"/>
      <c r="M72" s="81"/>
      <c r="N72" s="80"/>
      <c r="O72" s="81"/>
      <c r="AB72" s="88">
        <f t="shared" si="4"/>
        <v>406</v>
      </c>
      <c r="AC72" s="88">
        <f t="shared" si="4"/>
        <v>41</v>
      </c>
      <c r="AD72" s="88">
        <f t="shared" si="4"/>
        <v>9</v>
      </c>
    </row>
    <row r="73" spans="1:30">
      <c r="A73" s="79">
        <v>71</v>
      </c>
      <c r="B73" s="80">
        <f>ROUND(INDEX(LvConstants[N],MATCH(B$1,LvConstants[Type],0))*(($A73-1)*100/($T$8-$T$7))^$T$9,0)</f>
        <v>420395</v>
      </c>
      <c r="C73" s="81">
        <f t="shared" si="5"/>
        <v>14854</v>
      </c>
      <c r="D73" s="80">
        <f>ROUND(INDEX(LvConstants[N],MATCH(D$1,LvConstants[Type],0))*(($A73-1)*100/($T$8-$T$7))^$T$9,0)</f>
        <v>630592</v>
      </c>
      <c r="E73" s="81">
        <f t="shared" si="5"/>
        <v>22281</v>
      </c>
      <c r="F73" s="80"/>
      <c r="G73" s="81"/>
      <c r="H73" s="80"/>
      <c r="I73" s="81"/>
      <c r="J73" s="80"/>
      <c r="K73" s="81"/>
      <c r="L73" s="80"/>
      <c r="M73" s="81"/>
      <c r="N73" s="80"/>
      <c r="O73" s="81"/>
      <c r="AB73" s="88">
        <f t="shared" si="4"/>
        <v>421</v>
      </c>
      <c r="AC73" s="88">
        <f t="shared" si="4"/>
        <v>43</v>
      </c>
      <c r="AD73" s="88">
        <f t="shared" si="4"/>
        <v>9</v>
      </c>
    </row>
    <row r="74" spans="1:30">
      <c r="A74" s="79">
        <v>72</v>
      </c>
      <c r="B74" s="80">
        <f>ROUND(INDEX(LvConstants[N],MATCH(B$1,LvConstants[Type],0))*(($A74-1)*100/($T$8-$T$7))^$T$9,0)</f>
        <v>435570</v>
      </c>
      <c r="C74" s="81">
        <f t="shared" si="5"/>
        <v>15175</v>
      </c>
      <c r="D74" s="80">
        <f>ROUND(INDEX(LvConstants[N],MATCH(D$1,LvConstants[Type],0))*(($A74-1)*100/($T$8-$T$7))^$T$9,0)</f>
        <v>653355</v>
      </c>
      <c r="E74" s="81">
        <f t="shared" si="5"/>
        <v>22763</v>
      </c>
      <c r="F74" s="80"/>
      <c r="G74" s="81"/>
      <c r="H74" s="80"/>
      <c r="I74" s="81"/>
      <c r="J74" s="80"/>
      <c r="K74" s="81"/>
      <c r="L74" s="80"/>
      <c r="M74" s="81"/>
      <c r="N74" s="80"/>
      <c r="O74" s="81"/>
      <c r="AB74" s="88">
        <f t="shared" si="4"/>
        <v>436</v>
      </c>
      <c r="AC74" s="88">
        <f t="shared" si="4"/>
        <v>44</v>
      </c>
      <c r="AD74" s="88">
        <f t="shared" si="4"/>
        <v>9</v>
      </c>
    </row>
    <row r="75" spans="1:30">
      <c r="A75" s="79">
        <v>73</v>
      </c>
      <c r="B75" s="80">
        <f>ROUND(INDEX(LvConstants[N],MATCH(B$1,LvConstants[Type],0))*(($A75-1)*100/($T$8-$T$7))^$T$9,0)</f>
        <v>451069</v>
      </c>
      <c r="C75" s="81">
        <f t="shared" si="5"/>
        <v>15499</v>
      </c>
      <c r="D75" s="80">
        <f>ROUND(INDEX(LvConstants[N],MATCH(D$1,LvConstants[Type],0))*(($A75-1)*100/($T$8-$T$7))^$T$9,0)</f>
        <v>676604</v>
      </c>
      <c r="E75" s="81">
        <f t="shared" si="5"/>
        <v>23249</v>
      </c>
      <c r="F75" s="80"/>
      <c r="G75" s="81"/>
      <c r="H75" s="80"/>
      <c r="I75" s="81"/>
      <c r="J75" s="80"/>
      <c r="K75" s="81"/>
      <c r="L75" s="80"/>
      <c r="M75" s="81"/>
      <c r="N75" s="80"/>
      <c r="O75" s="81"/>
      <c r="AB75" s="88">
        <f t="shared" si="4"/>
        <v>452</v>
      </c>
      <c r="AC75" s="88">
        <f t="shared" si="4"/>
        <v>46</v>
      </c>
      <c r="AD75" s="88">
        <f t="shared" si="4"/>
        <v>10</v>
      </c>
    </row>
    <row r="76" spans="1:30">
      <c r="A76" s="79">
        <v>74</v>
      </c>
      <c r="B76" s="80">
        <f>ROUND(INDEX(LvConstants[N],MATCH(B$1,LvConstants[Type],0))*(($A76-1)*100/($T$8-$T$7))^$T$9,0)</f>
        <v>466895</v>
      </c>
      <c r="C76" s="81">
        <f t="shared" si="5"/>
        <v>15826</v>
      </c>
      <c r="D76" s="80">
        <f>ROUND(INDEX(LvConstants[N],MATCH(D$1,LvConstants[Type],0))*(($A76-1)*100/($T$8-$T$7))^$T$9,0)</f>
        <v>700342</v>
      </c>
      <c r="E76" s="81">
        <f t="shared" si="5"/>
        <v>23738</v>
      </c>
      <c r="F76" s="80"/>
      <c r="G76" s="81"/>
      <c r="H76" s="80"/>
      <c r="I76" s="81"/>
      <c r="J76" s="80"/>
      <c r="K76" s="81"/>
      <c r="L76" s="80"/>
      <c r="M76" s="81"/>
      <c r="N76" s="80"/>
      <c r="O76" s="81"/>
      <c r="AB76" s="88">
        <f t="shared" si="4"/>
        <v>467</v>
      </c>
      <c r="AC76" s="88">
        <f t="shared" si="4"/>
        <v>47</v>
      </c>
      <c r="AD76" s="88">
        <f t="shared" si="4"/>
        <v>10</v>
      </c>
    </row>
    <row r="77" spans="1:30">
      <c r="A77" s="79">
        <v>75</v>
      </c>
      <c r="B77" s="80">
        <f>ROUND(INDEX(LvConstants[N],MATCH(B$1,LvConstants[Type],0))*(($A77-1)*100/($T$8-$T$7))^$T$9,0)</f>
        <v>483049</v>
      </c>
      <c r="C77" s="81">
        <f t="shared" si="5"/>
        <v>16154</v>
      </c>
      <c r="D77" s="80">
        <f>ROUND(INDEX(LvConstants[N],MATCH(D$1,LvConstants[Type],0))*(($A77-1)*100/($T$8-$T$7))^$T$9,0)</f>
        <v>724574</v>
      </c>
      <c r="E77" s="81">
        <f t="shared" si="5"/>
        <v>24232</v>
      </c>
      <c r="F77" s="80"/>
      <c r="G77" s="81"/>
      <c r="H77" s="80"/>
      <c r="I77" s="81"/>
      <c r="J77" s="80"/>
      <c r="K77" s="81"/>
      <c r="L77" s="80"/>
      <c r="M77" s="81"/>
      <c r="N77" s="80"/>
      <c r="O77" s="81"/>
      <c r="AB77" s="88">
        <f t="shared" si="4"/>
        <v>484</v>
      </c>
      <c r="AC77" s="88">
        <f t="shared" si="4"/>
        <v>49</v>
      </c>
      <c r="AD77" s="88">
        <f t="shared" si="4"/>
        <v>10</v>
      </c>
    </row>
    <row r="78" spans="1:30">
      <c r="A78" s="79">
        <v>76</v>
      </c>
      <c r="B78" s="80">
        <f>ROUND(INDEX(LvConstants[N],MATCH(B$1,LvConstants[Type],0))*(($A78-1)*100/($T$8-$T$7))^$T$9,0)</f>
        <v>499534</v>
      </c>
      <c r="C78" s="81">
        <f t="shared" si="5"/>
        <v>16485</v>
      </c>
      <c r="D78" s="80">
        <f>ROUND(INDEX(LvConstants[N],MATCH(D$1,LvConstants[Type],0))*(($A78-1)*100/($T$8-$T$7))^$T$9,0)</f>
        <v>749301</v>
      </c>
      <c r="E78" s="81">
        <f t="shared" si="5"/>
        <v>24727</v>
      </c>
      <c r="F78" s="80"/>
      <c r="G78" s="81"/>
      <c r="H78" s="80"/>
      <c r="I78" s="81"/>
      <c r="J78" s="80"/>
      <c r="K78" s="81"/>
      <c r="L78" s="80"/>
      <c r="M78" s="81"/>
      <c r="N78" s="80"/>
      <c r="O78" s="81"/>
      <c r="AB78" s="88">
        <f t="shared" si="4"/>
        <v>500</v>
      </c>
      <c r="AC78" s="88">
        <f t="shared" si="4"/>
        <v>50</v>
      </c>
      <c r="AD78" s="88">
        <f t="shared" si="4"/>
        <v>10</v>
      </c>
    </row>
    <row r="79" spans="1:30">
      <c r="A79" s="79">
        <v>77</v>
      </c>
      <c r="B79" s="80">
        <f>ROUND(INDEX(LvConstants[N],MATCH(B$1,LvConstants[Type],0))*(($A79-1)*100/($T$8-$T$7))^$T$9,0)</f>
        <v>516352</v>
      </c>
      <c r="C79" s="81">
        <f t="shared" si="5"/>
        <v>16818</v>
      </c>
      <c r="D79" s="80">
        <f>ROUND(INDEX(LvConstants[N],MATCH(D$1,LvConstants[Type],0))*(($A79-1)*100/($T$8-$T$7))^$T$9,0)</f>
        <v>774528</v>
      </c>
      <c r="E79" s="81">
        <f t="shared" si="5"/>
        <v>25227</v>
      </c>
      <c r="F79" s="80"/>
      <c r="G79" s="81"/>
      <c r="H79" s="80"/>
      <c r="I79" s="81"/>
      <c r="J79" s="80"/>
      <c r="K79" s="81"/>
      <c r="L79" s="80"/>
      <c r="M79" s="81"/>
      <c r="N79" s="80"/>
      <c r="O79" s="81"/>
      <c r="AB79" s="88">
        <f t="shared" si="4"/>
        <v>517</v>
      </c>
      <c r="AC79" s="88">
        <f t="shared" si="4"/>
        <v>52</v>
      </c>
      <c r="AD79" s="88">
        <f t="shared" si="4"/>
        <v>11</v>
      </c>
    </row>
    <row r="80" spans="1:30">
      <c r="A80" s="79">
        <v>78</v>
      </c>
      <c r="B80" s="80">
        <f>ROUND(INDEX(LvConstants[N],MATCH(B$1,LvConstants[Type],0))*(($A80-1)*100/($T$8-$T$7))^$T$9,0)</f>
        <v>533505</v>
      </c>
      <c r="C80" s="81">
        <f t="shared" si="5"/>
        <v>17153</v>
      </c>
      <c r="D80" s="80">
        <f>ROUND(INDEX(LvConstants[N],MATCH(D$1,LvConstants[Type],0))*(($A80-1)*100/($T$8-$T$7))^$T$9,0)</f>
        <v>800258</v>
      </c>
      <c r="E80" s="81">
        <f t="shared" si="5"/>
        <v>25730</v>
      </c>
      <c r="F80" s="80"/>
      <c r="G80" s="81"/>
      <c r="H80" s="80"/>
      <c r="I80" s="81"/>
      <c r="J80" s="80"/>
      <c r="K80" s="81"/>
      <c r="L80" s="80"/>
      <c r="M80" s="81"/>
      <c r="N80" s="80"/>
      <c r="O80" s="81"/>
      <c r="AB80" s="88">
        <f t="shared" si="4"/>
        <v>534</v>
      </c>
      <c r="AC80" s="88">
        <f t="shared" si="4"/>
        <v>54</v>
      </c>
      <c r="AD80" s="88">
        <f t="shared" si="4"/>
        <v>11</v>
      </c>
    </row>
    <row r="81" spans="1:30">
      <c r="A81" s="79">
        <v>79</v>
      </c>
      <c r="B81" s="80">
        <f>ROUND(INDEX(LvConstants[N],MATCH(B$1,LvConstants[Type],0))*(($A81-1)*100/($T$8-$T$7))^$T$9,0)</f>
        <v>550996</v>
      </c>
      <c r="C81" s="81">
        <f t="shared" si="5"/>
        <v>17491</v>
      </c>
      <c r="D81" s="80">
        <f>ROUND(INDEX(LvConstants[N],MATCH(D$1,LvConstants[Type],0))*(($A81-1)*100/($T$8-$T$7))^$T$9,0)</f>
        <v>826494</v>
      </c>
      <c r="E81" s="81">
        <f t="shared" si="5"/>
        <v>26236</v>
      </c>
      <c r="F81" s="80"/>
      <c r="G81" s="81"/>
      <c r="H81" s="80"/>
      <c r="I81" s="81"/>
      <c r="J81" s="80"/>
      <c r="K81" s="81"/>
      <c r="L81" s="80"/>
      <c r="M81" s="81"/>
      <c r="N81" s="80"/>
      <c r="O81" s="81"/>
      <c r="S81" s="81"/>
      <c r="T81" s="81"/>
      <c r="U81" s="79"/>
      <c r="V81" s="81"/>
      <c r="W81" s="81"/>
      <c r="AB81" s="88">
        <f t="shared" si="4"/>
        <v>551</v>
      </c>
      <c r="AC81" s="88">
        <f t="shared" si="4"/>
        <v>56</v>
      </c>
      <c r="AD81" s="88">
        <f t="shared" si="4"/>
        <v>12</v>
      </c>
    </row>
    <row r="82" spans="1:30">
      <c r="A82" s="79">
        <v>80</v>
      </c>
      <c r="B82" s="80">
        <f>ROUND(INDEX(LvConstants[N],MATCH(B$1,LvConstants[Type],0))*(($A82-1)*100/($T$8-$T$7))^$T$9,0)</f>
        <v>568826</v>
      </c>
      <c r="C82" s="81">
        <f t="shared" si="5"/>
        <v>17830</v>
      </c>
      <c r="D82" s="80">
        <f>ROUND(INDEX(LvConstants[N],MATCH(D$1,LvConstants[Type],0))*(($A82-1)*100/($T$8-$T$7))^$T$9,0)</f>
        <v>853240</v>
      </c>
      <c r="E82" s="81">
        <f t="shared" si="5"/>
        <v>26746</v>
      </c>
      <c r="F82" s="80"/>
      <c r="G82" s="81"/>
      <c r="H82" s="80"/>
      <c r="I82" s="81"/>
      <c r="J82" s="80"/>
      <c r="K82" s="81"/>
      <c r="L82" s="80"/>
      <c r="M82" s="81"/>
      <c r="N82" s="80"/>
      <c r="O82" s="81"/>
      <c r="AB82" s="88">
        <f t="shared" si="4"/>
        <v>569</v>
      </c>
      <c r="AC82" s="88">
        <f t="shared" si="4"/>
        <v>57</v>
      </c>
      <c r="AD82" s="88">
        <f t="shared" si="4"/>
        <v>12</v>
      </c>
    </row>
    <row r="83" spans="1:30">
      <c r="A83" s="79">
        <v>81</v>
      </c>
      <c r="B83" s="80">
        <f>ROUND(INDEX(LvConstants[N],MATCH(B$1,LvConstants[Type],0))*(($A83-1)*100/($T$8-$T$7))^$T$9,0)</f>
        <v>586998</v>
      </c>
      <c r="C83" s="81">
        <f t="shared" si="5"/>
        <v>18172</v>
      </c>
      <c r="D83" s="80">
        <f>ROUND(INDEX(LvConstants[N],MATCH(D$1,LvConstants[Type],0))*(($A83-1)*100/($T$8-$T$7))^$T$9,0)</f>
        <v>880498</v>
      </c>
      <c r="E83" s="81">
        <f t="shared" si="5"/>
        <v>27258</v>
      </c>
      <c r="F83" s="80"/>
      <c r="G83" s="81"/>
      <c r="H83" s="80"/>
      <c r="I83" s="81"/>
      <c r="J83" s="80"/>
      <c r="K83" s="81"/>
      <c r="L83" s="80"/>
      <c r="M83" s="81"/>
      <c r="N83" s="80"/>
      <c r="O83" s="81"/>
      <c r="AB83" s="88">
        <f t="shared" si="4"/>
        <v>587</v>
      </c>
      <c r="AC83" s="88">
        <f t="shared" si="4"/>
        <v>59</v>
      </c>
      <c r="AD83" s="88">
        <f t="shared" si="4"/>
        <v>12</v>
      </c>
    </row>
    <row r="84" spans="1:30">
      <c r="A84" s="79">
        <v>82</v>
      </c>
      <c r="B84" s="80">
        <f>ROUND(INDEX(LvConstants[N],MATCH(B$1,LvConstants[Type],0))*(($A84-1)*100/($T$8-$T$7))^$T$9,0)</f>
        <v>605515</v>
      </c>
      <c r="C84" s="81">
        <f t="shared" si="5"/>
        <v>18517</v>
      </c>
      <c r="D84" s="80">
        <f>ROUND(INDEX(LvConstants[N],MATCH(D$1,LvConstants[Type],0))*(($A84-1)*100/($T$8-$T$7))^$T$9,0)</f>
        <v>908272</v>
      </c>
      <c r="E84" s="81">
        <f t="shared" si="5"/>
        <v>27774</v>
      </c>
      <c r="F84" s="80"/>
      <c r="G84" s="81"/>
      <c r="H84" s="80"/>
      <c r="I84" s="81"/>
      <c r="J84" s="80"/>
      <c r="K84" s="81"/>
      <c r="L84" s="80"/>
      <c r="M84" s="81"/>
      <c r="N84" s="80"/>
      <c r="O84" s="81"/>
      <c r="AB84" s="88">
        <f t="shared" ref="AB84:AD103" si="6">ROUNDUP($B84*AB$1/AB$2,0)</f>
        <v>606</v>
      </c>
      <c r="AC84" s="88">
        <f t="shared" si="6"/>
        <v>61</v>
      </c>
      <c r="AD84" s="88">
        <f t="shared" si="6"/>
        <v>13</v>
      </c>
    </row>
    <row r="85" spans="1:30">
      <c r="A85" s="79">
        <v>83</v>
      </c>
      <c r="B85" s="80">
        <f>ROUND(INDEX(LvConstants[N],MATCH(B$1,LvConstants[Type],0))*(($A85-1)*100/($T$8-$T$7))^$T$9,0)</f>
        <v>624377</v>
      </c>
      <c r="C85" s="81">
        <f t="shared" si="5"/>
        <v>18862</v>
      </c>
      <c r="D85" s="80">
        <f>ROUND(INDEX(LvConstants[N],MATCH(D$1,LvConstants[Type],0))*(($A85-1)*100/($T$8-$T$7))^$T$9,0)</f>
        <v>936565</v>
      </c>
      <c r="E85" s="81">
        <f t="shared" si="5"/>
        <v>28293</v>
      </c>
      <c r="F85" s="80"/>
      <c r="G85" s="81"/>
      <c r="H85" s="80"/>
      <c r="I85" s="81"/>
      <c r="J85" s="80"/>
      <c r="K85" s="81"/>
      <c r="L85" s="80"/>
      <c r="M85" s="81"/>
      <c r="N85" s="80"/>
      <c r="O85" s="81"/>
      <c r="AB85" s="88">
        <f t="shared" si="6"/>
        <v>625</v>
      </c>
      <c r="AC85" s="88">
        <f t="shared" si="6"/>
        <v>63</v>
      </c>
      <c r="AD85" s="88">
        <f t="shared" si="6"/>
        <v>13</v>
      </c>
    </row>
    <row r="86" spans="1:30">
      <c r="A86" s="79">
        <v>84</v>
      </c>
      <c r="B86" s="80">
        <f>ROUND(INDEX(LvConstants[N],MATCH(B$1,LvConstants[Type],0))*(($A86-1)*100/($T$8-$T$7))^$T$9,0)</f>
        <v>643587</v>
      </c>
      <c r="C86" s="81">
        <f t="shared" si="5"/>
        <v>19210</v>
      </c>
      <c r="D86" s="80">
        <f>ROUND(INDEX(LvConstants[N],MATCH(D$1,LvConstants[Type],0))*(($A86-1)*100/($T$8-$T$7))^$T$9,0)</f>
        <v>965380</v>
      </c>
      <c r="E86" s="81">
        <f t="shared" si="5"/>
        <v>28815</v>
      </c>
      <c r="F86" s="80"/>
      <c r="G86" s="81"/>
      <c r="H86" s="80"/>
      <c r="I86" s="81"/>
      <c r="J86" s="80"/>
      <c r="K86" s="81"/>
      <c r="L86" s="80"/>
      <c r="M86" s="81"/>
      <c r="N86" s="80"/>
      <c r="O86" s="81"/>
      <c r="AB86" s="88">
        <f t="shared" si="6"/>
        <v>644</v>
      </c>
      <c r="AC86" s="88">
        <f t="shared" si="6"/>
        <v>65</v>
      </c>
      <c r="AD86" s="88">
        <f t="shared" si="6"/>
        <v>13</v>
      </c>
    </row>
    <row r="87" spans="1:30">
      <c r="A87" s="79">
        <v>85</v>
      </c>
      <c r="B87" s="80">
        <f>ROUND(INDEX(LvConstants[N],MATCH(B$1,LvConstants[Type],0))*(($A87-1)*100/($T$8-$T$7))^$T$9,0)</f>
        <v>663148</v>
      </c>
      <c r="C87" s="81">
        <f t="shared" si="5"/>
        <v>19561</v>
      </c>
      <c r="D87" s="80">
        <f>ROUND(INDEX(LvConstants[N],MATCH(D$1,LvConstants[Type],0))*(($A87-1)*100/($T$8-$T$7))^$T$9,0)</f>
        <v>994721</v>
      </c>
      <c r="E87" s="81">
        <f t="shared" si="5"/>
        <v>29341</v>
      </c>
      <c r="F87" s="80"/>
      <c r="G87" s="81"/>
      <c r="H87" s="80"/>
      <c r="I87" s="81"/>
      <c r="J87" s="80"/>
      <c r="K87" s="81"/>
      <c r="L87" s="80"/>
      <c r="M87" s="81"/>
      <c r="N87" s="80"/>
      <c r="O87" s="81"/>
      <c r="AB87" s="88">
        <f t="shared" si="6"/>
        <v>664</v>
      </c>
      <c r="AC87" s="88">
        <f t="shared" si="6"/>
        <v>67</v>
      </c>
      <c r="AD87" s="88">
        <f t="shared" si="6"/>
        <v>14</v>
      </c>
    </row>
    <row r="88" spans="1:30">
      <c r="A88" s="79">
        <v>86</v>
      </c>
      <c r="B88" s="80">
        <f>ROUND(INDEX(LvConstants[N],MATCH(B$1,LvConstants[Type],0))*(($A88-1)*100/($T$8-$T$7))^$T$9,0)</f>
        <v>683061</v>
      </c>
      <c r="C88" s="81">
        <f t="shared" si="5"/>
        <v>19913</v>
      </c>
      <c r="D88" s="80">
        <f>ROUND(INDEX(LvConstants[N],MATCH(D$1,LvConstants[Type],0))*(($A88-1)*100/($T$8-$T$7))^$T$9,0)</f>
        <v>1024591</v>
      </c>
      <c r="E88" s="81">
        <f t="shared" si="5"/>
        <v>29870</v>
      </c>
      <c r="F88" s="80"/>
      <c r="G88" s="81"/>
      <c r="H88" s="80"/>
      <c r="I88" s="81"/>
      <c r="J88" s="80"/>
      <c r="K88" s="81"/>
      <c r="L88" s="80"/>
      <c r="M88" s="81"/>
      <c r="N88" s="80"/>
      <c r="O88" s="81"/>
      <c r="AB88" s="88">
        <f t="shared" si="6"/>
        <v>684</v>
      </c>
      <c r="AC88" s="88">
        <f t="shared" si="6"/>
        <v>69</v>
      </c>
      <c r="AD88" s="88">
        <f t="shared" si="6"/>
        <v>14</v>
      </c>
    </row>
    <row r="89" spans="1:30">
      <c r="A89" s="79">
        <v>87</v>
      </c>
      <c r="B89" s="80">
        <f>ROUND(INDEX(LvConstants[N],MATCH(B$1,LvConstants[Type],0))*(($A89-1)*100/($T$8-$T$7))^$T$9,0)</f>
        <v>703328</v>
      </c>
      <c r="C89" s="81">
        <f t="shared" si="5"/>
        <v>20267</v>
      </c>
      <c r="D89" s="80">
        <f>ROUND(INDEX(LvConstants[N],MATCH(D$1,LvConstants[Type],0))*(($A89-1)*100/($T$8-$T$7))^$T$9,0)</f>
        <v>1054993</v>
      </c>
      <c r="E89" s="81">
        <f t="shared" si="5"/>
        <v>30402</v>
      </c>
      <c r="F89" s="80"/>
      <c r="G89" s="81"/>
      <c r="H89" s="80"/>
      <c r="I89" s="81"/>
      <c r="J89" s="80"/>
      <c r="K89" s="81"/>
      <c r="L89" s="80"/>
      <c r="M89" s="81"/>
      <c r="N89" s="80"/>
      <c r="O89" s="81"/>
      <c r="AB89" s="88">
        <f t="shared" si="6"/>
        <v>704</v>
      </c>
      <c r="AC89" s="88">
        <f t="shared" si="6"/>
        <v>71</v>
      </c>
      <c r="AD89" s="88">
        <f t="shared" si="6"/>
        <v>15</v>
      </c>
    </row>
    <row r="90" spans="1:30">
      <c r="A90" s="79">
        <v>88</v>
      </c>
      <c r="B90" s="80">
        <f>ROUND(INDEX(LvConstants[N],MATCH(B$1,LvConstants[Type],0))*(($A90-1)*100/($T$8-$T$7))^$T$9,0)</f>
        <v>723953</v>
      </c>
      <c r="C90" s="81">
        <f t="shared" si="5"/>
        <v>20625</v>
      </c>
      <c r="D90" s="80">
        <f>ROUND(INDEX(LvConstants[N],MATCH(D$1,LvConstants[Type],0))*(($A90-1)*100/($T$8-$T$7))^$T$9,0)</f>
        <v>1085929</v>
      </c>
      <c r="E90" s="81">
        <f t="shared" si="5"/>
        <v>30936</v>
      </c>
      <c r="F90" s="80"/>
      <c r="G90" s="81"/>
      <c r="H90" s="80"/>
      <c r="I90" s="81"/>
      <c r="J90" s="80"/>
      <c r="K90" s="81"/>
      <c r="L90" s="80"/>
      <c r="M90" s="81"/>
      <c r="N90" s="80"/>
      <c r="O90" s="81"/>
      <c r="AB90" s="88">
        <f t="shared" si="6"/>
        <v>724</v>
      </c>
      <c r="AC90" s="88">
        <f t="shared" si="6"/>
        <v>73</v>
      </c>
      <c r="AD90" s="88">
        <f t="shared" si="6"/>
        <v>15</v>
      </c>
    </row>
    <row r="91" spans="1:30">
      <c r="A91" s="79">
        <v>89</v>
      </c>
      <c r="B91" s="80">
        <f>ROUND(INDEX(LvConstants[N],MATCH(B$1,LvConstants[Type],0))*(($A91-1)*100/($T$8-$T$7))^$T$9,0)</f>
        <v>744936</v>
      </c>
      <c r="C91" s="81">
        <f t="shared" si="5"/>
        <v>20983</v>
      </c>
      <c r="D91" s="80">
        <f>ROUND(INDEX(LvConstants[N],MATCH(D$1,LvConstants[Type],0))*(($A91-1)*100/($T$8-$T$7))^$T$9,0)</f>
        <v>1117403</v>
      </c>
      <c r="E91" s="81">
        <f t="shared" si="5"/>
        <v>31474</v>
      </c>
      <c r="F91" s="80"/>
      <c r="G91" s="81"/>
      <c r="H91" s="80"/>
      <c r="I91" s="81"/>
      <c r="J91" s="80"/>
      <c r="K91" s="81"/>
      <c r="L91" s="80"/>
      <c r="M91" s="81"/>
      <c r="N91" s="80"/>
      <c r="O91" s="81"/>
      <c r="AB91" s="88">
        <f t="shared" si="6"/>
        <v>745</v>
      </c>
      <c r="AC91" s="88">
        <f t="shared" si="6"/>
        <v>75</v>
      </c>
      <c r="AD91" s="88">
        <f t="shared" si="6"/>
        <v>15</v>
      </c>
    </row>
    <row r="92" spans="1:30">
      <c r="A92" s="79">
        <v>90</v>
      </c>
      <c r="B92" s="80">
        <f>ROUND(INDEX(LvConstants[N],MATCH(B$1,LvConstants[Type],0))*(($A92-1)*100/($T$8-$T$7))^$T$9,0)</f>
        <v>766279</v>
      </c>
      <c r="C92" s="81">
        <f t="shared" si="5"/>
        <v>21343</v>
      </c>
      <c r="D92" s="80">
        <f>ROUND(INDEX(LvConstants[N],MATCH(D$1,LvConstants[Type],0))*(($A92-1)*100/($T$8-$T$7))^$T$9,0)</f>
        <v>1149419</v>
      </c>
      <c r="E92" s="81">
        <f t="shared" si="5"/>
        <v>32016</v>
      </c>
      <c r="F92" s="80"/>
      <c r="G92" s="81"/>
      <c r="H92" s="80"/>
      <c r="I92" s="81"/>
      <c r="J92" s="80"/>
      <c r="K92" s="81"/>
      <c r="L92" s="80"/>
      <c r="M92" s="81"/>
      <c r="N92" s="80"/>
      <c r="O92" s="81"/>
      <c r="S92" s="81"/>
      <c r="T92" s="81"/>
      <c r="V92" s="81"/>
      <c r="W92" s="81"/>
      <c r="AB92" s="88">
        <f t="shared" si="6"/>
        <v>767</v>
      </c>
      <c r="AC92" s="88">
        <f t="shared" si="6"/>
        <v>77</v>
      </c>
      <c r="AD92" s="88">
        <f t="shared" si="6"/>
        <v>16</v>
      </c>
    </row>
    <row r="93" spans="1:30">
      <c r="A93" s="79">
        <v>91</v>
      </c>
      <c r="B93" s="80">
        <f>ROUND(INDEX(LvConstants[N],MATCH(B$1,LvConstants[Type],0))*(($A93-1)*100/($T$8-$T$7))^$T$9,0)</f>
        <v>787986</v>
      </c>
      <c r="C93" s="81">
        <f t="shared" si="5"/>
        <v>21707</v>
      </c>
      <c r="D93" s="80">
        <f>ROUND(INDEX(LvConstants[N],MATCH(D$1,LvConstants[Type],0))*(($A93-1)*100/($T$8-$T$7))^$T$9,0)</f>
        <v>1181978</v>
      </c>
      <c r="E93" s="81">
        <f t="shared" si="5"/>
        <v>32559</v>
      </c>
      <c r="F93" s="80"/>
      <c r="G93" s="81"/>
      <c r="H93" s="80"/>
      <c r="I93" s="81"/>
      <c r="J93" s="80"/>
      <c r="K93" s="81"/>
      <c r="L93" s="80"/>
      <c r="M93" s="81"/>
      <c r="N93" s="80"/>
      <c r="O93" s="81"/>
      <c r="AB93" s="88">
        <f t="shared" si="6"/>
        <v>788</v>
      </c>
      <c r="AC93" s="88">
        <f t="shared" si="6"/>
        <v>79</v>
      </c>
      <c r="AD93" s="88">
        <f t="shared" si="6"/>
        <v>16</v>
      </c>
    </row>
    <row r="94" spans="1:30">
      <c r="A94" s="79">
        <v>92</v>
      </c>
      <c r="B94" s="80">
        <f>ROUND(INDEX(LvConstants[N],MATCH(B$1,LvConstants[Type],0))*(($A94-1)*100/($T$8-$T$7))^$T$9,0)</f>
        <v>810057</v>
      </c>
      <c r="C94" s="81">
        <f t="shared" si="5"/>
        <v>22071</v>
      </c>
      <c r="D94" s="80">
        <f>ROUND(INDEX(LvConstants[N],MATCH(D$1,LvConstants[Type],0))*(($A94-1)*100/($T$8-$T$7))^$T$9,0)</f>
        <v>1215085</v>
      </c>
      <c r="E94" s="81">
        <f t="shared" si="5"/>
        <v>33107</v>
      </c>
      <c r="F94" s="80"/>
      <c r="G94" s="81"/>
      <c r="H94" s="80"/>
      <c r="I94" s="81"/>
      <c r="J94" s="80"/>
      <c r="K94" s="81"/>
      <c r="L94" s="80"/>
      <c r="M94" s="81"/>
      <c r="N94" s="80"/>
      <c r="O94" s="81"/>
      <c r="AB94" s="88">
        <f t="shared" si="6"/>
        <v>811</v>
      </c>
      <c r="AC94" s="88">
        <f t="shared" si="6"/>
        <v>82</v>
      </c>
      <c r="AD94" s="88">
        <f t="shared" si="6"/>
        <v>17</v>
      </c>
    </row>
    <row r="95" spans="1:30">
      <c r="A95" s="79">
        <v>93</v>
      </c>
      <c r="B95" s="80">
        <f>ROUND(INDEX(LvConstants[N],MATCH(B$1,LvConstants[Type],0))*(($A95-1)*100/($T$8-$T$7))^$T$9,0)</f>
        <v>832495</v>
      </c>
      <c r="C95" s="81">
        <f t="shared" si="5"/>
        <v>22438</v>
      </c>
      <c r="D95" s="80">
        <f>ROUND(INDEX(LvConstants[N],MATCH(D$1,LvConstants[Type],0))*(($A95-1)*100/($T$8-$T$7))^$T$9,0)</f>
        <v>1248742</v>
      </c>
      <c r="E95" s="81">
        <f t="shared" si="5"/>
        <v>33657</v>
      </c>
      <c r="F95" s="80"/>
      <c r="G95" s="81"/>
      <c r="H95" s="80"/>
      <c r="I95" s="81"/>
      <c r="J95" s="80"/>
      <c r="K95" s="81"/>
      <c r="L95" s="80"/>
      <c r="M95" s="81"/>
      <c r="N95" s="80"/>
      <c r="O95" s="81"/>
      <c r="AB95" s="88">
        <f t="shared" si="6"/>
        <v>833</v>
      </c>
      <c r="AC95" s="88">
        <f t="shared" si="6"/>
        <v>84</v>
      </c>
      <c r="AD95" s="88">
        <f t="shared" si="6"/>
        <v>17</v>
      </c>
    </row>
    <row r="96" spans="1:30">
      <c r="A96" s="79">
        <v>94</v>
      </c>
      <c r="B96" s="80">
        <f>ROUND(INDEX(LvConstants[N],MATCH(B$1,LvConstants[Type],0))*(($A96-1)*100/($T$8-$T$7))^$T$9,0)</f>
        <v>855302</v>
      </c>
      <c r="C96" s="81">
        <f t="shared" si="5"/>
        <v>22807</v>
      </c>
      <c r="D96" s="80">
        <f>ROUND(INDEX(LvConstants[N],MATCH(D$1,LvConstants[Type],0))*(($A96-1)*100/($T$8-$T$7))^$T$9,0)</f>
        <v>1282953</v>
      </c>
      <c r="E96" s="81">
        <f t="shared" si="5"/>
        <v>34211</v>
      </c>
      <c r="F96" s="80"/>
      <c r="G96" s="81"/>
      <c r="H96" s="80"/>
      <c r="I96" s="81"/>
      <c r="J96" s="80"/>
      <c r="K96" s="81"/>
      <c r="L96" s="80"/>
      <c r="M96" s="81"/>
      <c r="N96" s="80"/>
      <c r="O96" s="81"/>
      <c r="AB96" s="88">
        <f t="shared" si="6"/>
        <v>856</v>
      </c>
      <c r="AC96" s="88">
        <f t="shared" si="6"/>
        <v>86</v>
      </c>
      <c r="AD96" s="88">
        <f t="shared" si="6"/>
        <v>18</v>
      </c>
    </row>
    <row r="97" spans="1:30">
      <c r="A97" s="79">
        <v>95</v>
      </c>
      <c r="B97" s="80">
        <f>ROUND(INDEX(LvConstants[N],MATCH(B$1,LvConstants[Type],0))*(($A97-1)*100/($T$8-$T$7))^$T$9,0)</f>
        <v>878480</v>
      </c>
      <c r="C97" s="81">
        <f t="shared" si="5"/>
        <v>23178</v>
      </c>
      <c r="D97" s="80">
        <f>ROUND(INDEX(LvConstants[N],MATCH(D$1,LvConstants[Type],0))*(($A97-1)*100/($T$8-$T$7))^$T$9,0)</f>
        <v>1317719</v>
      </c>
      <c r="E97" s="81">
        <f t="shared" si="5"/>
        <v>34766</v>
      </c>
      <c r="F97" s="80"/>
      <c r="G97" s="81"/>
      <c r="H97" s="80"/>
      <c r="I97" s="81"/>
      <c r="J97" s="80"/>
      <c r="K97" s="81"/>
      <c r="L97" s="80"/>
      <c r="M97" s="81"/>
      <c r="N97" s="80"/>
      <c r="O97" s="81"/>
      <c r="AB97" s="88">
        <f t="shared" si="6"/>
        <v>879</v>
      </c>
      <c r="AC97" s="88">
        <f t="shared" si="6"/>
        <v>88</v>
      </c>
      <c r="AD97" s="88">
        <f t="shared" si="6"/>
        <v>18</v>
      </c>
    </row>
    <row r="98" spans="1:30">
      <c r="A98" s="79">
        <v>96</v>
      </c>
      <c r="B98" s="80">
        <f>ROUND(INDEX(LvConstants[N],MATCH(B$1,LvConstants[Type],0))*(($A98-1)*100/($T$8-$T$7))^$T$9,0)</f>
        <v>902030</v>
      </c>
      <c r="C98" s="81">
        <f t="shared" si="5"/>
        <v>23550</v>
      </c>
      <c r="D98" s="80">
        <f>ROUND(INDEX(LvConstants[N],MATCH(D$1,LvConstants[Type],0))*(($A98-1)*100/($T$8-$T$7))^$T$9,0)</f>
        <v>1353045</v>
      </c>
      <c r="E98" s="81">
        <f t="shared" si="5"/>
        <v>35326</v>
      </c>
      <c r="F98" s="80"/>
      <c r="G98" s="81"/>
      <c r="H98" s="80"/>
      <c r="I98" s="81"/>
      <c r="J98" s="80"/>
      <c r="K98" s="81"/>
      <c r="L98" s="80"/>
      <c r="M98" s="81"/>
      <c r="N98" s="80"/>
      <c r="O98" s="81"/>
      <c r="AB98" s="88">
        <f t="shared" si="6"/>
        <v>903</v>
      </c>
      <c r="AC98" s="88">
        <f t="shared" si="6"/>
        <v>91</v>
      </c>
      <c r="AD98" s="88">
        <f t="shared" si="6"/>
        <v>19</v>
      </c>
    </row>
    <row r="99" spans="1:30">
      <c r="A99" s="79">
        <v>97</v>
      </c>
      <c r="B99" s="80">
        <f>ROUND(INDEX(LvConstants[N],MATCH(B$1,LvConstants[Type],0))*(($A99-1)*100/($T$8-$T$7))^$T$9,0)</f>
        <v>925955</v>
      </c>
      <c r="C99" s="81">
        <f t="shared" si="5"/>
        <v>23925</v>
      </c>
      <c r="D99" s="80">
        <f>ROUND(INDEX(LvConstants[N],MATCH(D$1,LvConstants[Type],0))*(($A99-1)*100/($T$8-$T$7))^$T$9,0)</f>
        <v>1388933</v>
      </c>
      <c r="E99" s="81">
        <f t="shared" si="5"/>
        <v>35888</v>
      </c>
      <c r="F99" s="80"/>
      <c r="G99" s="81"/>
      <c r="H99" s="80"/>
      <c r="I99" s="81"/>
      <c r="J99" s="80"/>
      <c r="K99" s="81"/>
      <c r="L99" s="80"/>
      <c r="M99" s="81"/>
      <c r="N99" s="80"/>
      <c r="O99" s="81"/>
      <c r="AB99" s="88">
        <f t="shared" si="6"/>
        <v>926</v>
      </c>
      <c r="AC99" s="88">
        <f t="shared" si="6"/>
        <v>93</v>
      </c>
      <c r="AD99" s="88">
        <f t="shared" si="6"/>
        <v>19</v>
      </c>
    </row>
    <row r="100" spans="1:30">
      <c r="A100" s="79">
        <v>98</v>
      </c>
      <c r="B100" s="80">
        <f>ROUND(INDEX(LvConstants[N],MATCH(B$1,LvConstants[Type],0))*(($A100-1)*100/($T$8-$T$7))^$T$9,0)</f>
        <v>950258</v>
      </c>
      <c r="C100" s="81">
        <f t="shared" si="5"/>
        <v>24303</v>
      </c>
      <c r="D100" s="80">
        <f>ROUND(INDEX(LvConstants[N],MATCH(D$1,LvConstants[Type],0))*(($A100-1)*100/($T$8-$T$7))^$T$9,0)</f>
        <v>1425386</v>
      </c>
      <c r="E100" s="81">
        <f t="shared" si="5"/>
        <v>36453</v>
      </c>
      <c r="F100" s="80"/>
      <c r="G100" s="81"/>
      <c r="H100" s="80"/>
      <c r="I100" s="81"/>
      <c r="J100" s="80"/>
      <c r="K100" s="81"/>
      <c r="L100" s="80"/>
      <c r="M100" s="81"/>
      <c r="N100" s="80"/>
      <c r="O100" s="81"/>
      <c r="AB100" s="88">
        <f t="shared" si="6"/>
        <v>951</v>
      </c>
      <c r="AC100" s="88">
        <f t="shared" si="6"/>
        <v>96</v>
      </c>
      <c r="AD100" s="88">
        <f t="shared" si="6"/>
        <v>20</v>
      </c>
    </row>
    <row r="101" spans="1:30">
      <c r="A101" s="79">
        <v>99</v>
      </c>
      <c r="B101" s="80">
        <f>ROUND(INDEX(LvConstants[N],MATCH(B$1,LvConstants[Type],0))*(($A101-1)*100/($T$8-$T$7))^$T$9,0)</f>
        <v>974938</v>
      </c>
      <c r="C101" s="81">
        <f t="shared" si="5"/>
        <v>24680</v>
      </c>
      <c r="D101" s="80">
        <f>ROUND(INDEX(LvConstants[N],MATCH(D$1,LvConstants[Type],0))*(($A101-1)*100/($T$8-$T$7))^$T$9,0)</f>
        <v>1462408</v>
      </c>
      <c r="E101" s="81">
        <f t="shared" si="5"/>
        <v>37022</v>
      </c>
      <c r="F101" s="80"/>
      <c r="G101" s="81"/>
      <c r="H101" s="80"/>
      <c r="I101" s="81"/>
      <c r="J101" s="80"/>
      <c r="K101" s="81"/>
      <c r="L101" s="80"/>
      <c r="M101" s="81"/>
      <c r="N101" s="80"/>
      <c r="O101" s="81"/>
      <c r="AB101" s="88">
        <f t="shared" si="6"/>
        <v>975</v>
      </c>
      <c r="AC101" s="88">
        <f t="shared" si="6"/>
        <v>98</v>
      </c>
      <c r="AD101" s="88">
        <f t="shared" si="6"/>
        <v>20</v>
      </c>
    </row>
    <row r="102" spans="1:30">
      <c r="A102" s="76">
        <v>100</v>
      </c>
      <c r="B102" s="80">
        <f>ROUND(INDEX(LvConstants[N],MATCH(B$1,LvConstants[Type],0))*(($A102-1)*100/($T$8-$T$7))^$T$9,0)</f>
        <v>1000000</v>
      </c>
      <c r="C102" s="81">
        <f t="shared" si="5"/>
        <v>25062</v>
      </c>
      <c r="D102" s="80">
        <f>ROUND(INDEX(LvConstants[N],MATCH(D$1,LvConstants[Type],0))*(($A102-1)*100/($T$8-$T$7))^$T$9,0)</f>
        <v>1500000</v>
      </c>
      <c r="E102" s="81">
        <f t="shared" si="5"/>
        <v>37592</v>
      </c>
      <c r="F102" s="80"/>
      <c r="G102" s="81"/>
      <c r="H102" s="80"/>
      <c r="I102" s="81"/>
      <c r="J102" s="80"/>
      <c r="K102" s="81"/>
      <c r="L102" s="80"/>
      <c r="M102" s="81"/>
      <c r="N102" s="80"/>
      <c r="O102" s="81"/>
      <c r="AB102" s="88">
        <f t="shared" si="6"/>
        <v>1000</v>
      </c>
      <c r="AC102" s="88">
        <f t="shared" si="6"/>
        <v>100</v>
      </c>
      <c r="AD102" s="88">
        <f t="shared" si="6"/>
        <v>20</v>
      </c>
    </row>
    <row r="103" spans="1:30">
      <c r="A103" s="79">
        <v>101</v>
      </c>
      <c r="B103" s="80">
        <f>ROUND(INDEX(LvConstants[N],MATCH(B$1,LvConstants[Type],0))*(($A103-1)*100/($T$8-$T$7))^$T$9,0)</f>
        <v>1025444</v>
      </c>
      <c r="C103" s="81">
        <f t="shared" si="5"/>
        <v>25444</v>
      </c>
      <c r="D103" s="80">
        <f>ROUND(INDEX(LvConstants[N],MATCH(D$1,LvConstants[Type],0))*(($A103-1)*100/($T$8-$T$7))^$T$9,0)</f>
        <v>1538166</v>
      </c>
      <c r="E103" s="81">
        <f t="shared" si="5"/>
        <v>38166</v>
      </c>
      <c r="F103" s="80"/>
      <c r="G103" s="81"/>
      <c r="H103" s="80"/>
      <c r="I103" s="81"/>
      <c r="J103" s="80"/>
      <c r="K103" s="81"/>
      <c r="L103" s="80"/>
      <c r="M103" s="81"/>
      <c r="N103" s="80"/>
      <c r="O103" s="81"/>
      <c r="S103" s="81"/>
      <c r="T103" s="81"/>
      <c r="U103" s="79"/>
      <c r="V103" s="81"/>
      <c r="W103" s="81"/>
      <c r="AB103" s="88">
        <f t="shared" si="6"/>
        <v>1026</v>
      </c>
      <c r="AC103" s="88">
        <f t="shared" si="6"/>
        <v>103</v>
      </c>
      <c r="AD103" s="88">
        <f t="shared" si="6"/>
        <v>21</v>
      </c>
    </row>
    <row r="104" spans="1:30">
      <c r="A104" s="76">
        <v>102</v>
      </c>
      <c r="B104" s="80">
        <f>ROUND(INDEX(LvConstants[N],MATCH(B$1,LvConstants[Type],0))*(($A104-1)*100/($T$8-$T$7))^$T$9,0)</f>
        <v>1051273</v>
      </c>
      <c r="C104" s="81">
        <f t="shared" si="5"/>
        <v>25829</v>
      </c>
      <c r="D104" s="80">
        <f>ROUND(INDEX(LvConstants[N],MATCH(D$1,LvConstants[Type],0))*(($A104-1)*100/($T$8-$T$7))^$T$9,0)</f>
        <v>1576909</v>
      </c>
      <c r="E104" s="81">
        <f t="shared" si="5"/>
        <v>38743</v>
      </c>
      <c r="F104" s="80"/>
      <c r="G104" s="81"/>
      <c r="H104" s="80"/>
      <c r="I104" s="81"/>
      <c r="J104" s="80"/>
      <c r="K104" s="81"/>
      <c r="L104" s="80"/>
      <c r="M104" s="81"/>
      <c r="N104" s="80"/>
      <c r="O104" s="81"/>
      <c r="AB104" s="88">
        <f t="shared" ref="AB104:AD123" si="7">ROUNDUP($B104*AB$1/AB$2,0)</f>
        <v>1052</v>
      </c>
      <c r="AC104" s="88">
        <f t="shared" si="7"/>
        <v>106</v>
      </c>
      <c r="AD104" s="88">
        <f t="shared" si="7"/>
        <v>22</v>
      </c>
    </row>
    <row r="105" spans="1:30">
      <c r="A105" s="79">
        <v>103</v>
      </c>
      <c r="B105" s="80">
        <f>ROUND(INDEX(LvConstants[N],MATCH(B$1,LvConstants[Type],0))*(($A105-1)*100/($T$8-$T$7))^$T$9,0)</f>
        <v>1077488</v>
      </c>
      <c r="C105" s="81">
        <f t="shared" si="5"/>
        <v>26215</v>
      </c>
      <c r="D105" s="80">
        <f>ROUND(INDEX(LvConstants[N],MATCH(D$1,LvConstants[Type],0))*(($A105-1)*100/($T$8-$T$7))^$T$9,0)</f>
        <v>1616232</v>
      </c>
      <c r="E105" s="81">
        <f t="shared" si="5"/>
        <v>39323</v>
      </c>
      <c r="F105" s="80"/>
      <c r="G105" s="81"/>
      <c r="H105" s="80"/>
      <c r="I105" s="81"/>
      <c r="J105" s="80"/>
      <c r="K105" s="81"/>
      <c r="L105" s="80"/>
      <c r="M105" s="81"/>
      <c r="N105" s="80"/>
      <c r="O105" s="81"/>
      <c r="AB105" s="88">
        <f t="shared" si="7"/>
        <v>1078</v>
      </c>
      <c r="AC105" s="88">
        <f t="shared" si="7"/>
        <v>108</v>
      </c>
      <c r="AD105" s="88">
        <f t="shared" si="7"/>
        <v>22</v>
      </c>
    </row>
    <row r="106" spans="1:30">
      <c r="A106" s="76">
        <v>104</v>
      </c>
      <c r="B106" s="80">
        <f>ROUND(INDEX(LvConstants[N],MATCH(B$1,LvConstants[Type],0))*(($A106-1)*100/($T$8-$T$7))^$T$9,0)</f>
        <v>1104092</v>
      </c>
      <c r="C106" s="81">
        <f t="shared" si="5"/>
        <v>26604</v>
      </c>
      <c r="D106" s="80">
        <f>ROUND(INDEX(LvConstants[N],MATCH(D$1,LvConstants[Type],0))*(($A106-1)*100/($T$8-$T$7))^$T$9,0)</f>
        <v>1656137</v>
      </c>
      <c r="E106" s="81">
        <f t="shared" si="5"/>
        <v>39905</v>
      </c>
      <c r="F106" s="80"/>
      <c r="G106" s="81"/>
      <c r="H106" s="80"/>
      <c r="I106" s="81"/>
      <c r="J106" s="80"/>
      <c r="K106" s="81"/>
      <c r="L106" s="80"/>
      <c r="M106" s="81"/>
      <c r="N106" s="80"/>
      <c r="O106" s="81"/>
      <c r="AB106" s="88">
        <f t="shared" si="7"/>
        <v>1105</v>
      </c>
      <c r="AC106" s="88">
        <f t="shared" si="7"/>
        <v>111</v>
      </c>
      <c r="AD106" s="88">
        <f t="shared" si="7"/>
        <v>23</v>
      </c>
    </row>
    <row r="107" spans="1:30">
      <c r="A107" s="79">
        <v>105</v>
      </c>
      <c r="B107" s="80">
        <f>ROUND(INDEX(LvConstants[N],MATCH(B$1,LvConstants[Type],0))*(($A107-1)*100/($T$8-$T$7))^$T$9,0)</f>
        <v>1131085</v>
      </c>
      <c r="C107" s="81">
        <f t="shared" si="5"/>
        <v>26993</v>
      </c>
      <c r="D107" s="80">
        <f>ROUND(INDEX(LvConstants[N],MATCH(D$1,LvConstants[Type],0))*(($A107-1)*100/($T$8-$T$7))^$T$9,0)</f>
        <v>1696628</v>
      </c>
      <c r="E107" s="81">
        <f t="shared" si="5"/>
        <v>40491</v>
      </c>
      <c r="F107" s="80"/>
      <c r="G107" s="81"/>
      <c r="H107" s="80"/>
      <c r="I107" s="81"/>
      <c r="J107" s="80"/>
      <c r="K107" s="81"/>
      <c r="L107" s="80"/>
      <c r="M107" s="81"/>
      <c r="N107" s="80"/>
      <c r="O107" s="81"/>
      <c r="AB107" s="88">
        <f t="shared" si="7"/>
        <v>1132</v>
      </c>
      <c r="AC107" s="88">
        <f t="shared" si="7"/>
        <v>114</v>
      </c>
      <c r="AD107" s="88">
        <f t="shared" si="7"/>
        <v>23</v>
      </c>
    </row>
    <row r="108" spans="1:30">
      <c r="A108" s="76">
        <v>106</v>
      </c>
      <c r="B108" s="80">
        <f>ROUND(INDEX(LvConstants[N],MATCH(B$1,LvConstants[Type],0))*(($A108-1)*100/($T$8-$T$7))^$T$9,0)</f>
        <v>1158471</v>
      </c>
      <c r="C108" s="81">
        <f t="shared" si="5"/>
        <v>27386</v>
      </c>
      <c r="D108" s="80">
        <f>ROUND(INDEX(LvConstants[N],MATCH(D$1,LvConstants[Type],0))*(($A108-1)*100/($T$8-$T$7))^$T$9,0)</f>
        <v>1737707</v>
      </c>
      <c r="E108" s="81">
        <f t="shared" si="5"/>
        <v>41079</v>
      </c>
      <c r="F108" s="80"/>
      <c r="G108" s="81"/>
      <c r="H108" s="80"/>
      <c r="I108" s="81"/>
      <c r="J108" s="80"/>
      <c r="K108" s="81"/>
      <c r="L108" s="80"/>
      <c r="M108" s="81"/>
      <c r="N108" s="80"/>
      <c r="O108" s="81"/>
      <c r="AB108" s="88">
        <f t="shared" si="7"/>
        <v>1159</v>
      </c>
      <c r="AC108" s="88">
        <f t="shared" si="7"/>
        <v>116</v>
      </c>
      <c r="AD108" s="88">
        <f t="shared" si="7"/>
        <v>24</v>
      </c>
    </row>
    <row r="109" spans="1:30">
      <c r="A109" s="79">
        <v>107</v>
      </c>
      <c r="B109" s="80">
        <f>ROUND(INDEX(LvConstants[N],MATCH(B$1,LvConstants[Type],0))*(($A109-1)*100/($T$8-$T$7))^$T$9,0)</f>
        <v>1186251</v>
      </c>
      <c r="C109" s="81">
        <f t="shared" si="5"/>
        <v>27780</v>
      </c>
      <c r="D109" s="80">
        <f>ROUND(INDEX(LvConstants[N],MATCH(D$1,LvConstants[Type],0))*(($A109-1)*100/($T$8-$T$7))^$T$9,0)</f>
        <v>1779377</v>
      </c>
      <c r="E109" s="81">
        <f t="shared" si="5"/>
        <v>41670</v>
      </c>
      <c r="F109" s="80"/>
      <c r="G109" s="81"/>
      <c r="H109" s="80"/>
      <c r="I109" s="81"/>
      <c r="J109" s="80"/>
      <c r="K109" s="81"/>
      <c r="L109" s="80"/>
      <c r="M109" s="81"/>
      <c r="N109" s="80"/>
      <c r="O109" s="81"/>
      <c r="AB109" s="88">
        <f t="shared" si="7"/>
        <v>1187</v>
      </c>
      <c r="AC109" s="88">
        <f t="shared" si="7"/>
        <v>119</v>
      </c>
      <c r="AD109" s="88">
        <f t="shared" si="7"/>
        <v>24</v>
      </c>
    </row>
    <row r="110" spans="1:30">
      <c r="A110" s="76">
        <v>108</v>
      </c>
      <c r="B110" s="80">
        <f>ROUND(INDEX(LvConstants[N],MATCH(B$1,LvConstants[Type],0))*(($A110-1)*100/($T$8-$T$7))^$T$9,0)</f>
        <v>1214427</v>
      </c>
      <c r="C110" s="81">
        <f t="shared" si="5"/>
        <v>28176</v>
      </c>
      <c r="D110" s="80">
        <f>ROUND(INDEX(LvConstants[N],MATCH(D$1,LvConstants[Type],0))*(($A110-1)*100/($T$8-$T$7))^$T$9,0)</f>
        <v>1821641</v>
      </c>
      <c r="E110" s="81">
        <f t="shared" si="5"/>
        <v>42264</v>
      </c>
      <c r="F110" s="80"/>
      <c r="G110" s="81"/>
      <c r="H110" s="80"/>
      <c r="I110" s="81"/>
      <c r="J110" s="80"/>
      <c r="K110" s="81"/>
      <c r="L110" s="80"/>
      <c r="M110" s="81"/>
      <c r="N110" s="80"/>
      <c r="O110" s="81"/>
      <c r="AB110" s="88">
        <f t="shared" si="7"/>
        <v>1215</v>
      </c>
      <c r="AC110" s="88">
        <f t="shared" si="7"/>
        <v>122</v>
      </c>
      <c r="AD110" s="88">
        <f t="shared" si="7"/>
        <v>25</v>
      </c>
    </row>
    <row r="111" spans="1:30">
      <c r="A111" s="79">
        <v>109</v>
      </c>
      <c r="B111" s="80">
        <f>ROUND(INDEX(LvConstants[N],MATCH(B$1,LvConstants[Type],0))*(($A111-1)*100/($T$8-$T$7))^$T$9,0)</f>
        <v>1243001</v>
      </c>
      <c r="C111" s="81">
        <f t="shared" si="5"/>
        <v>28574</v>
      </c>
      <c r="D111" s="80">
        <f>ROUND(INDEX(LvConstants[N],MATCH(D$1,LvConstants[Type],0))*(($A111-1)*100/($T$8-$T$7))^$T$9,0)</f>
        <v>1864501</v>
      </c>
      <c r="E111" s="81">
        <f t="shared" si="5"/>
        <v>42860</v>
      </c>
      <c r="F111" s="80"/>
      <c r="G111" s="81"/>
      <c r="H111" s="80"/>
      <c r="I111" s="81"/>
      <c r="J111" s="80"/>
      <c r="K111" s="81"/>
      <c r="L111" s="80"/>
      <c r="M111" s="81"/>
      <c r="N111" s="80"/>
      <c r="O111" s="81"/>
      <c r="AB111" s="88">
        <f t="shared" si="7"/>
        <v>1244</v>
      </c>
      <c r="AC111" s="88">
        <f t="shared" si="7"/>
        <v>125</v>
      </c>
      <c r="AD111" s="88">
        <f t="shared" si="7"/>
        <v>25</v>
      </c>
    </row>
    <row r="112" spans="1:30">
      <c r="A112" s="76">
        <v>110</v>
      </c>
      <c r="B112" s="80">
        <f>ROUND(INDEX(LvConstants[N],MATCH(B$1,LvConstants[Type],0))*(($A112-1)*100/($T$8-$T$7))^$T$9,0)</f>
        <v>1271974</v>
      </c>
      <c r="C112" s="81">
        <f t="shared" si="5"/>
        <v>28973</v>
      </c>
      <c r="D112" s="80">
        <f>ROUND(INDEX(LvConstants[N],MATCH(D$1,LvConstants[Type],0))*(($A112-1)*100/($T$8-$T$7))^$T$9,0)</f>
        <v>1907961</v>
      </c>
      <c r="E112" s="81">
        <f t="shared" si="5"/>
        <v>43460</v>
      </c>
      <c r="F112" s="80"/>
      <c r="G112" s="81"/>
      <c r="H112" s="80"/>
      <c r="I112" s="81"/>
      <c r="J112" s="80"/>
      <c r="K112" s="81"/>
      <c r="L112" s="80"/>
      <c r="M112" s="81"/>
      <c r="N112" s="80"/>
      <c r="O112" s="81"/>
      <c r="AB112" s="88">
        <f t="shared" si="7"/>
        <v>1272</v>
      </c>
      <c r="AC112" s="88">
        <f t="shared" si="7"/>
        <v>128</v>
      </c>
      <c r="AD112" s="88">
        <f t="shared" si="7"/>
        <v>26</v>
      </c>
    </row>
    <row r="113" spans="1:30">
      <c r="A113" s="79">
        <v>111</v>
      </c>
      <c r="B113" s="80">
        <f>ROUND(INDEX(LvConstants[N],MATCH(B$1,LvConstants[Type],0))*(($A113-1)*100/($T$8-$T$7))^$T$9,0)</f>
        <v>1301349</v>
      </c>
      <c r="C113" s="81">
        <f t="shared" si="5"/>
        <v>29375</v>
      </c>
      <c r="D113" s="80">
        <f>ROUND(INDEX(LvConstants[N],MATCH(D$1,LvConstants[Type],0))*(($A113-1)*100/($T$8-$T$7))^$T$9,0)</f>
        <v>1952023</v>
      </c>
      <c r="E113" s="81">
        <f t="shared" si="5"/>
        <v>44062</v>
      </c>
      <c r="F113" s="80"/>
      <c r="G113" s="81"/>
      <c r="H113" s="80"/>
      <c r="I113" s="81"/>
      <c r="J113" s="80"/>
      <c r="K113" s="81"/>
      <c r="L113" s="80"/>
      <c r="M113" s="81"/>
      <c r="N113" s="80"/>
      <c r="O113" s="81"/>
      <c r="AB113" s="88">
        <f t="shared" si="7"/>
        <v>1302</v>
      </c>
      <c r="AC113" s="88">
        <f t="shared" si="7"/>
        <v>131</v>
      </c>
      <c r="AD113" s="88">
        <f t="shared" si="7"/>
        <v>27</v>
      </c>
    </row>
    <row r="114" spans="1:30">
      <c r="A114" s="76">
        <v>112</v>
      </c>
      <c r="B114" s="80">
        <f>ROUND(INDEX(LvConstants[N],MATCH(B$1,LvConstants[Type],0))*(($A114-1)*100/($T$8-$T$7))^$T$9,0)</f>
        <v>1331127</v>
      </c>
      <c r="C114" s="81">
        <f t="shared" si="5"/>
        <v>29778</v>
      </c>
      <c r="D114" s="80">
        <f>ROUND(INDEX(LvConstants[N],MATCH(D$1,LvConstants[Type],0))*(($A114-1)*100/($T$8-$T$7))^$T$9,0)</f>
        <v>1996690</v>
      </c>
      <c r="E114" s="81">
        <f t="shared" si="5"/>
        <v>44667</v>
      </c>
      <c r="F114" s="80"/>
      <c r="G114" s="81"/>
      <c r="H114" s="80"/>
      <c r="I114" s="81"/>
      <c r="J114" s="80"/>
      <c r="K114" s="81"/>
      <c r="L114" s="80"/>
      <c r="M114" s="81"/>
      <c r="N114" s="80"/>
      <c r="O114" s="81"/>
      <c r="AB114" s="88">
        <f t="shared" si="7"/>
        <v>1332</v>
      </c>
      <c r="AC114" s="88">
        <f t="shared" si="7"/>
        <v>134</v>
      </c>
      <c r="AD114" s="88">
        <f t="shared" si="7"/>
        <v>27</v>
      </c>
    </row>
    <row r="115" spans="1:30">
      <c r="A115" s="79">
        <v>113</v>
      </c>
      <c r="B115" s="80">
        <f>ROUND(INDEX(LvConstants[N],MATCH(B$1,LvConstants[Type],0))*(($A115-1)*100/($T$8-$T$7))^$T$9,0)</f>
        <v>1361310</v>
      </c>
      <c r="C115" s="81">
        <f t="shared" si="5"/>
        <v>30183</v>
      </c>
      <c r="D115" s="80">
        <f>ROUND(INDEX(LvConstants[N],MATCH(D$1,LvConstants[Type],0))*(($A115-1)*100/($T$8-$T$7))^$T$9,0)</f>
        <v>2041965</v>
      </c>
      <c r="E115" s="81">
        <f t="shared" si="5"/>
        <v>45275</v>
      </c>
      <c r="F115" s="80"/>
      <c r="G115" s="81"/>
      <c r="H115" s="80"/>
      <c r="I115" s="81"/>
      <c r="J115" s="80"/>
      <c r="K115" s="81"/>
      <c r="L115" s="80"/>
      <c r="M115" s="81"/>
      <c r="N115" s="80"/>
      <c r="O115" s="81"/>
      <c r="AB115" s="88">
        <f t="shared" si="7"/>
        <v>1362</v>
      </c>
      <c r="AC115" s="88">
        <f t="shared" si="7"/>
        <v>137</v>
      </c>
      <c r="AD115" s="88">
        <f t="shared" si="7"/>
        <v>28</v>
      </c>
    </row>
    <row r="116" spans="1:30">
      <c r="A116" s="76">
        <v>114</v>
      </c>
      <c r="B116" s="80">
        <f>ROUND(INDEX(LvConstants[N],MATCH(B$1,LvConstants[Type],0))*(($A116-1)*100/($T$8-$T$7))^$T$9,0)</f>
        <v>1391900</v>
      </c>
      <c r="C116" s="81">
        <f t="shared" si="5"/>
        <v>30590</v>
      </c>
      <c r="D116" s="80">
        <f>ROUND(INDEX(LvConstants[N],MATCH(D$1,LvConstants[Type],0))*(($A116-1)*100/($T$8-$T$7))^$T$9,0)</f>
        <v>2087850</v>
      </c>
      <c r="E116" s="81">
        <f t="shared" si="5"/>
        <v>45885</v>
      </c>
      <c r="F116" s="80"/>
      <c r="G116" s="81"/>
      <c r="H116" s="80"/>
      <c r="I116" s="81"/>
      <c r="J116" s="80"/>
      <c r="K116" s="81"/>
      <c r="L116" s="80"/>
      <c r="M116" s="81"/>
      <c r="N116" s="80"/>
      <c r="O116" s="81"/>
      <c r="AB116" s="88">
        <f t="shared" si="7"/>
        <v>1392</v>
      </c>
      <c r="AC116" s="88">
        <f t="shared" si="7"/>
        <v>140</v>
      </c>
      <c r="AD116" s="88">
        <f t="shared" si="7"/>
        <v>28</v>
      </c>
    </row>
    <row r="117" spans="1:30">
      <c r="A117" s="79">
        <v>115</v>
      </c>
      <c r="B117" s="80">
        <f>ROUND(INDEX(LvConstants[N],MATCH(B$1,LvConstants[Type],0))*(($A117-1)*100/($T$8-$T$7))^$T$9,0)</f>
        <v>1422899</v>
      </c>
      <c r="C117" s="81">
        <f t="shared" si="5"/>
        <v>30999</v>
      </c>
      <c r="D117" s="80">
        <f>ROUND(INDEX(LvConstants[N],MATCH(D$1,LvConstants[Type],0))*(($A117-1)*100/($T$8-$T$7))^$T$9,0)</f>
        <v>2134349</v>
      </c>
      <c r="E117" s="81">
        <f t="shared" si="5"/>
        <v>46499</v>
      </c>
      <c r="F117" s="80"/>
      <c r="G117" s="81"/>
      <c r="H117" s="80"/>
      <c r="I117" s="81"/>
      <c r="J117" s="80"/>
      <c r="K117" s="81"/>
      <c r="L117" s="80"/>
      <c r="M117" s="81"/>
      <c r="N117" s="80"/>
      <c r="O117" s="81"/>
      <c r="AB117" s="88">
        <f t="shared" si="7"/>
        <v>1423</v>
      </c>
      <c r="AC117" s="88">
        <f t="shared" si="7"/>
        <v>143</v>
      </c>
      <c r="AD117" s="88">
        <f t="shared" si="7"/>
        <v>29</v>
      </c>
    </row>
    <row r="118" spans="1:30">
      <c r="A118" s="76">
        <v>116</v>
      </c>
      <c r="B118" s="80">
        <f>ROUND(INDEX(LvConstants[N],MATCH(B$1,LvConstants[Type],0))*(($A118-1)*100/($T$8-$T$7))^$T$9,0)</f>
        <v>1454309</v>
      </c>
      <c r="C118" s="81">
        <f t="shared" si="5"/>
        <v>31410</v>
      </c>
      <c r="D118" s="80">
        <f>ROUND(INDEX(LvConstants[N],MATCH(D$1,LvConstants[Type],0))*(($A118-1)*100/($T$8-$T$7))^$T$9,0)</f>
        <v>2181463</v>
      </c>
      <c r="E118" s="81">
        <f t="shared" si="5"/>
        <v>47114</v>
      </c>
      <c r="F118" s="80"/>
      <c r="G118" s="81"/>
      <c r="H118" s="80"/>
      <c r="I118" s="81"/>
      <c r="J118" s="80"/>
      <c r="K118" s="81"/>
      <c r="L118" s="80"/>
      <c r="M118" s="81"/>
      <c r="N118" s="80"/>
      <c r="O118" s="81"/>
      <c r="AB118" s="88">
        <f t="shared" si="7"/>
        <v>1455</v>
      </c>
      <c r="AC118" s="88">
        <f t="shared" si="7"/>
        <v>146</v>
      </c>
      <c r="AD118" s="88">
        <f t="shared" si="7"/>
        <v>30</v>
      </c>
    </row>
    <row r="119" spans="1:30">
      <c r="A119" s="79">
        <v>117</v>
      </c>
      <c r="B119" s="80">
        <f>ROUND(INDEX(LvConstants[N],MATCH(B$1,LvConstants[Type],0))*(($A119-1)*100/($T$8-$T$7))^$T$9,0)</f>
        <v>1486131</v>
      </c>
      <c r="C119" s="81">
        <f t="shared" si="5"/>
        <v>31822</v>
      </c>
      <c r="D119" s="80">
        <f>ROUND(INDEX(LvConstants[N],MATCH(D$1,LvConstants[Type],0))*(($A119-1)*100/($T$8-$T$7))^$T$9,0)</f>
        <v>2229196</v>
      </c>
      <c r="E119" s="81">
        <f t="shared" si="5"/>
        <v>47733</v>
      </c>
      <c r="F119" s="80"/>
      <c r="G119" s="81"/>
      <c r="H119" s="80"/>
      <c r="I119" s="81"/>
      <c r="J119" s="80"/>
      <c r="K119" s="81"/>
      <c r="L119" s="80"/>
      <c r="M119" s="81"/>
      <c r="N119" s="80"/>
      <c r="O119" s="81"/>
      <c r="AB119" s="88">
        <f t="shared" si="7"/>
        <v>1487</v>
      </c>
      <c r="AC119" s="88">
        <f t="shared" si="7"/>
        <v>149</v>
      </c>
      <c r="AD119" s="88">
        <f t="shared" si="7"/>
        <v>30</v>
      </c>
    </row>
    <row r="120" spans="1:30">
      <c r="A120" s="76">
        <v>118</v>
      </c>
      <c r="B120" s="80">
        <f>ROUND(INDEX(LvConstants[N],MATCH(B$1,LvConstants[Type],0))*(($A120-1)*100/($T$8-$T$7))^$T$9,0)</f>
        <v>1518367</v>
      </c>
      <c r="C120" s="81">
        <f t="shared" si="5"/>
        <v>32236</v>
      </c>
      <c r="D120" s="80">
        <f>ROUND(INDEX(LvConstants[N],MATCH(D$1,LvConstants[Type],0))*(($A120-1)*100/($T$8-$T$7))^$T$9,0)</f>
        <v>2277550</v>
      </c>
      <c r="E120" s="81">
        <f t="shared" si="5"/>
        <v>48354</v>
      </c>
      <c r="F120" s="80"/>
      <c r="G120" s="81"/>
      <c r="H120" s="80"/>
      <c r="I120" s="81"/>
      <c r="J120" s="80"/>
      <c r="K120" s="81"/>
      <c r="L120" s="80"/>
      <c r="M120" s="81"/>
      <c r="N120" s="80"/>
      <c r="O120" s="81"/>
      <c r="AB120" s="88">
        <f t="shared" si="7"/>
        <v>1519</v>
      </c>
      <c r="AC120" s="88">
        <f t="shared" si="7"/>
        <v>152</v>
      </c>
      <c r="AD120" s="88">
        <f t="shared" si="7"/>
        <v>31</v>
      </c>
    </row>
    <row r="121" spans="1:30">
      <c r="A121" s="79">
        <v>119</v>
      </c>
      <c r="B121" s="80">
        <f>ROUND(INDEX(LvConstants[N],MATCH(B$1,LvConstants[Type],0))*(($A121-1)*100/($T$8-$T$7))^$T$9,0)</f>
        <v>1551019</v>
      </c>
      <c r="C121" s="81">
        <f t="shared" si="5"/>
        <v>32652</v>
      </c>
      <c r="D121" s="80">
        <f>ROUND(INDEX(LvConstants[N],MATCH(D$1,LvConstants[Type],0))*(($A121-1)*100/($T$8-$T$7))^$T$9,0)</f>
        <v>2326528</v>
      </c>
      <c r="E121" s="81">
        <f t="shared" si="5"/>
        <v>48978</v>
      </c>
      <c r="F121" s="80"/>
      <c r="G121" s="81"/>
      <c r="H121" s="80"/>
      <c r="I121" s="81"/>
      <c r="J121" s="80"/>
      <c r="K121" s="81"/>
      <c r="L121" s="80"/>
      <c r="M121" s="81"/>
      <c r="N121" s="80"/>
      <c r="O121" s="81"/>
      <c r="AB121" s="88">
        <f t="shared" si="7"/>
        <v>1552</v>
      </c>
      <c r="AC121" s="88">
        <f t="shared" si="7"/>
        <v>156</v>
      </c>
      <c r="AD121" s="88">
        <f t="shared" si="7"/>
        <v>32</v>
      </c>
    </row>
    <row r="122" spans="1:30">
      <c r="A122" s="76">
        <v>120</v>
      </c>
      <c r="B122" s="80">
        <f>ROUND(INDEX(LvConstants[N],MATCH(B$1,LvConstants[Type],0))*(($A122-1)*100/($T$8-$T$7))^$T$9,0)</f>
        <v>1584088</v>
      </c>
      <c r="C122" s="81">
        <f t="shared" si="5"/>
        <v>33069</v>
      </c>
      <c r="D122" s="80">
        <f>ROUND(INDEX(LvConstants[N],MATCH(D$1,LvConstants[Type],0))*(($A122-1)*100/($T$8-$T$7))^$T$9,0)</f>
        <v>2376133</v>
      </c>
      <c r="E122" s="81">
        <f t="shared" si="5"/>
        <v>49605</v>
      </c>
      <c r="F122" s="80"/>
      <c r="G122" s="81"/>
      <c r="H122" s="80"/>
      <c r="I122" s="81"/>
      <c r="J122" s="80"/>
      <c r="K122" s="81"/>
      <c r="L122" s="80"/>
      <c r="M122" s="81"/>
      <c r="N122" s="80"/>
      <c r="O122" s="81"/>
      <c r="AB122" s="88">
        <f t="shared" si="7"/>
        <v>1585</v>
      </c>
      <c r="AC122" s="88">
        <f t="shared" si="7"/>
        <v>159</v>
      </c>
      <c r="AD122" s="88">
        <f t="shared" si="7"/>
        <v>32</v>
      </c>
    </row>
    <row r="123" spans="1:30">
      <c r="A123" s="79">
        <v>121</v>
      </c>
      <c r="B123" s="80">
        <f>ROUND(INDEX(LvConstants[N],MATCH(B$1,LvConstants[Type],0))*(($A123-1)*100/($T$8-$T$7))^$T$9,0)</f>
        <v>1617578</v>
      </c>
      <c r="C123" s="81">
        <f t="shared" si="5"/>
        <v>33490</v>
      </c>
      <c r="D123" s="80">
        <f>ROUND(INDEX(LvConstants[N],MATCH(D$1,LvConstants[Type],0))*(($A123-1)*100/($T$8-$T$7))^$T$9,0)</f>
        <v>2426366</v>
      </c>
      <c r="E123" s="81">
        <f t="shared" si="5"/>
        <v>50233</v>
      </c>
      <c r="F123" s="80"/>
      <c r="G123" s="81"/>
      <c r="H123" s="80"/>
      <c r="I123" s="81"/>
      <c r="J123" s="80"/>
      <c r="K123" s="81"/>
      <c r="L123" s="80"/>
      <c r="M123" s="81"/>
      <c r="N123" s="80"/>
      <c r="O123" s="81"/>
      <c r="AB123" s="88">
        <f t="shared" si="7"/>
        <v>1618</v>
      </c>
      <c r="AC123" s="88">
        <f t="shared" si="7"/>
        <v>162</v>
      </c>
      <c r="AD123" s="88">
        <f t="shared" si="7"/>
        <v>33</v>
      </c>
    </row>
    <row r="124" spans="1:30">
      <c r="A124" s="76">
        <v>122</v>
      </c>
      <c r="B124" s="80">
        <f>ROUND(INDEX(LvConstants[N],MATCH(B$1,LvConstants[Type],0))*(($A124-1)*100/($T$8-$T$7))^$T$9,0)</f>
        <v>1651488</v>
      </c>
      <c r="C124" s="81">
        <f t="shared" si="5"/>
        <v>33910</v>
      </c>
      <c r="D124" s="80">
        <f>ROUND(INDEX(LvConstants[N],MATCH(D$1,LvConstants[Type],0))*(($A124-1)*100/($T$8-$T$7))^$T$9,0)</f>
        <v>2477232</v>
      </c>
      <c r="E124" s="81">
        <f t="shared" si="5"/>
        <v>50866</v>
      </c>
      <c r="F124" s="80"/>
      <c r="G124" s="81"/>
      <c r="H124" s="80"/>
      <c r="I124" s="81"/>
      <c r="J124" s="80"/>
      <c r="K124" s="81"/>
      <c r="L124" s="80"/>
      <c r="M124" s="81"/>
      <c r="N124" s="80"/>
      <c r="O124" s="81"/>
      <c r="AB124" s="88">
        <f t="shared" ref="AB124:AD143" si="8">ROUNDUP($B124*AB$1/AB$2,0)</f>
        <v>1652</v>
      </c>
      <c r="AC124" s="88">
        <f t="shared" si="8"/>
        <v>166</v>
      </c>
      <c r="AD124" s="88">
        <f t="shared" si="8"/>
        <v>34</v>
      </c>
    </row>
    <row r="125" spans="1:30">
      <c r="A125" s="79">
        <v>123</v>
      </c>
      <c r="B125" s="80">
        <f>ROUND(INDEX(LvConstants[N],MATCH(B$1,LvConstants[Type],0))*(($A125-1)*100/($T$8-$T$7))^$T$9,0)</f>
        <v>1685822</v>
      </c>
      <c r="C125" s="81">
        <f t="shared" si="5"/>
        <v>34334</v>
      </c>
      <c r="D125" s="80">
        <f>ROUND(INDEX(LvConstants[N],MATCH(D$1,LvConstants[Type],0))*(($A125-1)*100/($T$8-$T$7))^$T$9,0)</f>
        <v>2528732</v>
      </c>
      <c r="E125" s="81">
        <f t="shared" si="5"/>
        <v>51500</v>
      </c>
      <c r="F125" s="80"/>
      <c r="G125" s="81"/>
      <c r="H125" s="80"/>
      <c r="I125" s="81"/>
      <c r="J125" s="80"/>
      <c r="K125" s="81"/>
      <c r="L125" s="80"/>
      <c r="M125" s="81"/>
      <c r="N125" s="80"/>
      <c r="O125" s="81"/>
      <c r="AB125" s="88">
        <f t="shared" si="8"/>
        <v>1686</v>
      </c>
      <c r="AC125" s="88">
        <f t="shared" si="8"/>
        <v>169</v>
      </c>
      <c r="AD125" s="88">
        <f t="shared" si="8"/>
        <v>34</v>
      </c>
    </row>
    <row r="126" spans="1:30">
      <c r="A126" s="76">
        <v>124</v>
      </c>
      <c r="B126" s="80">
        <f>ROUND(INDEX(LvConstants[N],MATCH(B$1,LvConstants[Type],0))*(($A126-1)*100/($T$8-$T$7))^$T$9,0)</f>
        <v>1720580</v>
      </c>
      <c r="C126" s="81">
        <f t="shared" si="5"/>
        <v>34758</v>
      </c>
      <c r="D126" s="80">
        <f>ROUND(INDEX(LvConstants[N],MATCH(D$1,LvConstants[Type],0))*(($A126-1)*100/($T$8-$T$7))^$T$9,0)</f>
        <v>2580870</v>
      </c>
      <c r="E126" s="81">
        <f t="shared" si="5"/>
        <v>52138</v>
      </c>
      <c r="F126" s="80"/>
      <c r="G126" s="81"/>
      <c r="H126" s="80"/>
      <c r="I126" s="81"/>
      <c r="J126" s="80"/>
      <c r="K126" s="81"/>
      <c r="L126" s="80"/>
      <c r="M126" s="81"/>
      <c r="N126" s="80"/>
      <c r="O126" s="81"/>
      <c r="AB126" s="88">
        <f t="shared" si="8"/>
        <v>1721</v>
      </c>
      <c r="AC126" s="88">
        <f t="shared" si="8"/>
        <v>173</v>
      </c>
      <c r="AD126" s="88">
        <f t="shared" si="8"/>
        <v>35</v>
      </c>
    </row>
    <row r="127" spans="1:30">
      <c r="A127" s="79">
        <v>125</v>
      </c>
      <c r="B127" s="80">
        <f>ROUND(INDEX(LvConstants[N],MATCH(B$1,LvConstants[Type],0))*(($A127-1)*100/($T$8-$T$7))^$T$9,0)</f>
        <v>1755764</v>
      </c>
      <c r="C127" s="81">
        <f t="shared" si="5"/>
        <v>35184</v>
      </c>
      <c r="D127" s="80">
        <f>ROUND(INDEX(LvConstants[N],MATCH(D$1,LvConstants[Type],0))*(($A127-1)*100/($T$8-$T$7))^$T$9,0)</f>
        <v>2633647</v>
      </c>
      <c r="E127" s="81">
        <f t="shared" si="5"/>
        <v>52777</v>
      </c>
      <c r="F127" s="80"/>
      <c r="G127" s="81"/>
      <c r="H127" s="80"/>
      <c r="I127" s="81"/>
      <c r="J127" s="80"/>
      <c r="K127" s="81"/>
      <c r="L127" s="80"/>
      <c r="M127" s="81"/>
      <c r="N127" s="80"/>
      <c r="O127" s="81"/>
      <c r="AB127" s="88">
        <f t="shared" si="8"/>
        <v>1756</v>
      </c>
      <c r="AC127" s="88">
        <f t="shared" si="8"/>
        <v>176</v>
      </c>
      <c r="AD127" s="88">
        <f t="shared" si="8"/>
        <v>36</v>
      </c>
    </row>
    <row r="128" spans="1:30">
      <c r="A128" s="76">
        <v>126</v>
      </c>
      <c r="B128" s="80">
        <f>ROUND(INDEX(LvConstants[N],MATCH(B$1,LvConstants[Type],0))*(($A128-1)*100/($T$8-$T$7))^$T$9,0)</f>
        <v>1791377</v>
      </c>
      <c r="C128" s="81">
        <f t="shared" si="5"/>
        <v>35613</v>
      </c>
      <c r="D128" s="80">
        <f>ROUND(INDEX(LvConstants[N],MATCH(D$1,LvConstants[Type],0))*(($A128-1)*100/($T$8-$T$7))^$T$9,0)</f>
        <v>2687066</v>
      </c>
      <c r="E128" s="81">
        <f t="shared" si="5"/>
        <v>53419</v>
      </c>
      <c r="F128" s="80"/>
      <c r="G128" s="81"/>
      <c r="H128" s="80"/>
      <c r="I128" s="81"/>
      <c r="J128" s="80"/>
      <c r="K128" s="81"/>
      <c r="L128" s="80"/>
      <c r="M128" s="81"/>
      <c r="N128" s="80"/>
      <c r="O128" s="81"/>
      <c r="AB128" s="88">
        <f t="shared" si="8"/>
        <v>1792</v>
      </c>
      <c r="AC128" s="88">
        <f t="shared" si="8"/>
        <v>180</v>
      </c>
      <c r="AD128" s="88">
        <f t="shared" si="8"/>
        <v>36</v>
      </c>
    </row>
    <row r="129" spans="1:30">
      <c r="A129" s="79">
        <v>127</v>
      </c>
      <c r="B129" s="80">
        <f>ROUND(INDEX(LvConstants[N],MATCH(B$1,LvConstants[Type],0))*(($A129-1)*100/($T$8-$T$7))^$T$9,0)</f>
        <v>1827420</v>
      </c>
      <c r="C129" s="81">
        <f t="shared" si="5"/>
        <v>36043</v>
      </c>
      <c r="D129" s="80">
        <f>ROUND(INDEX(LvConstants[N],MATCH(D$1,LvConstants[Type],0))*(($A129-1)*100/($T$8-$T$7))^$T$9,0)</f>
        <v>2741130</v>
      </c>
      <c r="E129" s="81">
        <f t="shared" si="5"/>
        <v>54064</v>
      </c>
      <c r="F129" s="80"/>
      <c r="G129" s="81"/>
      <c r="H129" s="80"/>
      <c r="I129" s="81"/>
      <c r="J129" s="80"/>
      <c r="K129" s="81"/>
      <c r="L129" s="80"/>
      <c r="M129" s="81"/>
      <c r="N129" s="80"/>
      <c r="O129" s="81"/>
      <c r="AB129" s="88">
        <f t="shared" si="8"/>
        <v>1828</v>
      </c>
      <c r="AC129" s="88">
        <f t="shared" si="8"/>
        <v>183</v>
      </c>
      <c r="AD129" s="88">
        <f t="shared" si="8"/>
        <v>37</v>
      </c>
    </row>
    <row r="130" spans="1:30">
      <c r="A130" s="76">
        <v>128</v>
      </c>
      <c r="B130" s="80">
        <f>ROUND(INDEX(LvConstants[N],MATCH(B$1,LvConstants[Type],0))*(($A130-1)*100/($T$8-$T$7))^$T$9,0)</f>
        <v>1863894</v>
      </c>
      <c r="C130" s="81">
        <f t="shared" si="5"/>
        <v>36474</v>
      </c>
      <c r="D130" s="80">
        <f>ROUND(INDEX(LvConstants[N],MATCH(D$1,LvConstants[Type],0))*(($A130-1)*100/($T$8-$T$7))^$T$9,0)</f>
        <v>2795842</v>
      </c>
      <c r="E130" s="81">
        <f t="shared" si="5"/>
        <v>54712</v>
      </c>
      <c r="F130" s="80"/>
      <c r="G130" s="81"/>
      <c r="H130" s="80"/>
      <c r="I130" s="81"/>
      <c r="J130" s="80"/>
      <c r="K130" s="81"/>
      <c r="L130" s="80"/>
      <c r="M130" s="81"/>
      <c r="N130" s="80"/>
      <c r="O130" s="81"/>
      <c r="AB130" s="88">
        <f t="shared" si="8"/>
        <v>1864</v>
      </c>
      <c r="AC130" s="88">
        <f t="shared" si="8"/>
        <v>187</v>
      </c>
      <c r="AD130" s="88">
        <f t="shared" si="8"/>
        <v>38</v>
      </c>
    </row>
    <row r="131" spans="1:30">
      <c r="A131" s="79">
        <v>129</v>
      </c>
      <c r="B131" s="80">
        <f>ROUND(INDEX(LvConstants[N],MATCH(B$1,LvConstants[Type],0))*(($A131-1)*100/($T$8-$T$7))^$T$9,0)</f>
        <v>1900802</v>
      </c>
      <c r="C131" s="81">
        <f t="shared" si="5"/>
        <v>36908</v>
      </c>
      <c r="D131" s="80">
        <f>ROUND(INDEX(LvConstants[N],MATCH(D$1,LvConstants[Type],0))*(($A131-1)*100/($T$8-$T$7))^$T$9,0)</f>
        <v>2851203</v>
      </c>
      <c r="E131" s="81">
        <f t="shared" si="5"/>
        <v>55361</v>
      </c>
      <c r="F131" s="80"/>
      <c r="G131" s="81"/>
      <c r="H131" s="80"/>
      <c r="I131" s="81"/>
      <c r="J131" s="80"/>
      <c r="K131" s="81"/>
      <c r="L131" s="80"/>
      <c r="M131" s="81"/>
      <c r="N131" s="80"/>
      <c r="O131" s="81"/>
      <c r="AB131" s="88">
        <f t="shared" si="8"/>
        <v>1901</v>
      </c>
      <c r="AC131" s="88">
        <f t="shared" si="8"/>
        <v>191</v>
      </c>
      <c r="AD131" s="88">
        <f t="shared" si="8"/>
        <v>39</v>
      </c>
    </row>
    <row r="132" spans="1:30">
      <c r="A132" s="76">
        <v>130</v>
      </c>
      <c r="B132" s="80">
        <f>ROUND(INDEX(LvConstants[N],MATCH(B$1,LvConstants[Type],0))*(($A132-1)*100/($T$8-$T$7))^$T$9,0)</f>
        <v>1938145</v>
      </c>
      <c r="C132" s="81">
        <f t="shared" ref="C132:E195" si="9">IF(B132=0,0,B132-B131)</f>
        <v>37343</v>
      </c>
      <c r="D132" s="80">
        <f>ROUND(INDEX(LvConstants[N],MATCH(D$1,LvConstants[Type],0))*(($A132-1)*100/($T$8-$T$7))^$T$9,0)</f>
        <v>2907218</v>
      </c>
      <c r="E132" s="81">
        <f t="shared" si="9"/>
        <v>56015</v>
      </c>
      <c r="F132" s="80"/>
      <c r="G132" s="81"/>
      <c r="H132" s="80"/>
      <c r="I132" s="81"/>
      <c r="J132" s="80"/>
      <c r="K132" s="81"/>
      <c r="L132" s="80"/>
      <c r="M132" s="81"/>
      <c r="N132" s="80"/>
      <c r="O132" s="81"/>
      <c r="AB132" s="88">
        <f t="shared" si="8"/>
        <v>1939</v>
      </c>
      <c r="AC132" s="88">
        <f t="shared" si="8"/>
        <v>194</v>
      </c>
      <c r="AD132" s="88">
        <f t="shared" si="8"/>
        <v>39</v>
      </c>
    </row>
    <row r="133" spans="1:30">
      <c r="A133" s="79">
        <v>131</v>
      </c>
      <c r="B133" s="80">
        <f>ROUND(INDEX(LvConstants[N],MATCH(B$1,LvConstants[Type],0))*(($A133-1)*100/($T$8-$T$7))^$T$9,0)</f>
        <v>1975925</v>
      </c>
      <c r="C133" s="81">
        <f t="shared" si="9"/>
        <v>37780</v>
      </c>
      <c r="D133" s="80">
        <f>ROUND(INDEX(LvConstants[N],MATCH(D$1,LvConstants[Type],0))*(($A133-1)*100/($T$8-$T$7))^$T$9,0)</f>
        <v>2963887</v>
      </c>
      <c r="E133" s="81">
        <f t="shared" si="9"/>
        <v>56669</v>
      </c>
      <c r="F133" s="80"/>
      <c r="G133" s="81"/>
      <c r="H133" s="80"/>
      <c r="I133" s="81"/>
      <c r="J133" s="80"/>
      <c r="K133" s="81"/>
      <c r="L133" s="80"/>
      <c r="M133" s="81"/>
      <c r="N133" s="80"/>
      <c r="O133" s="81"/>
      <c r="AB133" s="88">
        <f t="shared" si="8"/>
        <v>1976</v>
      </c>
      <c r="AC133" s="88">
        <f t="shared" si="8"/>
        <v>198</v>
      </c>
      <c r="AD133" s="88">
        <f t="shared" si="8"/>
        <v>40</v>
      </c>
    </row>
    <row r="134" spans="1:30">
      <c r="A134" s="76">
        <v>132</v>
      </c>
      <c r="B134" s="80">
        <f>ROUND(INDEX(LvConstants[N],MATCH(B$1,LvConstants[Type],0))*(($A134-1)*100/($T$8-$T$7))^$T$9,0)</f>
        <v>2014143</v>
      </c>
      <c r="C134" s="81">
        <f t="shared" si="9"/>
        <v>38218</v>
      </c>
      <c r="D134" s="80">
        <f>ROUND(INDEX(LvConstants[N],MATCH(D$1,LvConstants[Type],0))*(($A134-1)*100/($T$8-$T$7))^$T$9,0)</f>
        <v>3021214</v>
      </c>
      <c r="E134" s="81">
        <f t="shared" si="9"/>
        <v>57327</v>
      </c>
      <c r="F134" s="80"/>
      <c r="G134" s="81"/>
      <c r="H134" s="80"/>
      <c r="I134" s="81"/>
      <c r="J134" s="80"/>
      <c r="K134" s="81"/>
      <c r="L134" s="80"/>
      <c r="M134" s="81"/>
      <c r="N134" s="80"/>
      <c r="O134" s="81"/>
      <c r="AB134" s="88">
        <f t="shared" si="8"/>
        <v>2015</v>
      </c>
      <c r="AC134" s="88">
        <f t="shared" si="8"/>
        <v>202</v>
      </c>
      <c r="AD134" s="88">
        <f t="shared" si="8"/>
        <v>41</v>
      </c>
    </row>
    <row r="135" spans="1:30">
      <c r="A135" s="79">
        <v>133</v>
      </c>
      <c r="B135" s="80">
        <f>ROUND(INDEX(LvConstants[N],MATCH(B$1,LvConstants[Type],0))*(($A135-1)*100/($T$8-$T$7))^$T$9,0)</f>
        <v>2052801</v>
      </c>
      <c r="C135" s="81">
        <f t="shared" si="9"/>
        <v>38658</v>
      </c>
      <c r="D135" s="80">
        <f>ROUND(INDEX(LvConstants[N],MATCH(D$1,LvConstants[Type],0))*(($A135-1)*100/($T$8-$T$7))^$T$9,0)</f>
        <v>3079201</v>
      </c>
      <c r="E135" s="81">
        <f t="shared" si="9"/>
        <v>57987</v>
      </c>
      <c r="F135" s="80"/>
      <c r="G135" s="81"/>
      <c r="H135" s="80"/>
      <c r="I135" s="81"/>
      <c r="J135" s="80"/>
      <c r="K135" s="81"/>
      <c r="L135" s="80"/>
      <c r="M135" s="81"/>
      <c r="N135" s="80"/>
      <c r="O135" s="81"/>
      <c r="AB135" s="88">
        <f t="shared" si="8"/>
        <v>2053</v>
      </c>
      <c r="AC135" s="88">
        <f t="shared" si="8"/>
        <v>206</v>
      </c>
      <c r="AD135" s="88">
        <f t="shared" si="8"/>
        <v>42</v>
      </c>
    </row>
    <row r="136" spans="1:30">
      <c r="A136" s="76">
        <v>134</v>
      </c>
      <c r="B136" s="80">
        <f>ROUND(INDEX(LvConstants[N],MATCH(B$1,LvConstants[Type],0))*(($A136-1)*100/($T$8-$T$7))^$T$9,0)</f>
        <v>2091901</v>
      </c>
      <c r="C136" s="81">
        <f t="shared" si="9"/>
        <v>39100</v>
      </c>
      <c r="D136" s="80">
        <f>ROUND(INDEX(LvConstants[N],MATCH(D$1,LvConstants[Type],0))*(($A136-1)*100/($T$8-$T$7))^$T$9,0)</f>
        <v>3137851</v>
      </c>
      <c r="E136" s="81">
        <f t="shared" si="9"/>
        <v>58650</v>
      </c>
      <c r="F136" s="80"/>
      <c r="G136" s="81"/>
      <c r="H136" s="80"/>
      <c r="I136" s="81"/>
      <c r="J136" s="80"/>
      <c r="K136" s="81"/>
      <c r="L136" s="80"/>
      <c r="M136" s="81"/>
      <c r="N136" s="80"/>
      <c r="O136" s="81"/>
      <c r="AB136" s="88">
        <f t="shared" si="8"/>
        <v>2092</v>
      </c>
      <c r="AC136" s="88">
        <f t="shared" si="8"/>
        <v>210</v>
      </c>
      <c r="AD136" s="88">
        <f t="shared" si="8"/>
        <v>42</v>
      </c>
    </row>
    <row r="137" spans="1:30">
      <c r="A137" s="79">
        <v>135</v>
      </c>
      <c r="B137" s="80">
        <f>ROUND(INDEX(LvConstants[N],MATCH(B$1,LvConstants[Type],0))*(($A137-1)*100/($T$8-$T$7))^$T$9,0)</f>
        <v>2131444</v>
      </c>
      <c r="C137" s="81">
        <f t="shared" si="9"/>
        <v>39543</v>
      </c>
      <c r="D137" s="80">
        <f>ROUND(INDEX(LvConstants[N],MATCH(D$1,LvConstants[Type],0))*(($A137-1)*100/($T$8-$T$7))^$T$9,0)</f>
        <v>3197167</v>
      </c>
      <c r="E137" s="81">
        <f t="shared" si="9"/>
        <v>59316</v>
      </c>
      <c r="F137" s="80"/>
      <c r="G137" s="81"/>
      <c r="H137" s="80"/>
      <c r="I137" s="81"/>
      <c r="J137" s="80"/>
      <c r="K137" s="81"/>
      <c r="L137" s="80"/>
      <c r="M137" s="81"/>
      <c r="N137" s="80"/>
      <c r="O137" s="81"/>
      <c r="AB137" s="88">
        <f t="shared" si="8"/>
        <v>2132</v>
      </c>
      <c r="AC137" s="88">
        <f t="shared" si="8"/>
        <v>214</v>
      </c>
      <c r="AD137" s="88">
        <f t="shared" si="8"/>
        <v>43</v>
      </c>
    </row>
    <row r="138" spans="1:30">
      <c r="A138" s="76">
        <v>136</v>
      </c>
      <c r="B138" s="80">
        <f>ROUND(INDEX(LvConstants[N],MATCH(B$1,LvConstants[Type],0))*(($A138-1)*100/($T$8-$T$7))^$T$9,0)</f>
        <v>2171433</v>
      </c>
      <c r="C138" s="81">
        <f t="shared" si="9"/>
        <v>39989</v>
      </c>
      <c r="D138" s="80">
        <f>ROUND(INDEX(LvConstants[N],MATCH(D$1,LvConstants[Type],0))*(($A138-1)*100/($T$8-$T$7))^$T$9,0)</f>
        <v>3257150</v>
      </c>
      <c r="E138" s="81">
        <f t="shared" si="9"/>
        <v>59983</v>
      </c>
      <c r="F138" s="80"/>
      <c r="G138" s="81"/>
      <c r="H138" s="80"/>
      <c r="I138" s="81"/>
      <c r="J138" s="80"/>
      <c r="K138" s="81"/>
      <c r="L138" s="80"/>
      <c r="M138" s="81"/>
      <c r="N138" s="80"/>
      <c r="O138" s="81"/>
      <c r="AB138" s="88">
        <f t="shared" si="8"/>
        <v>2172</v>
      </c>
      <c r="AC138" s="88">
        <f t="shared" si="8"/>
        <v>218</v>
      </c>
      <c r="AD138" s="88">
        <f t="shared" si="8"/>
        <v>44</v>
      </c>
    </row>
    <row r="139" spans="1:30">
      <c r="A139" s="79">
        <v>137</v>
      </c>
      <c r="B139" s="80">
        <f>ROUND(INDEX(LvConstants[N],MATCH(B$1,LvConstants[Type],0))*(($A139-1)*100/($T$8-$T$7))^$T$9,0)</f>
        <v>2211868</v>
      </c>
      <c r="C139" s="81">
        <f t="shared" si="9"/>
        <v>40435</v>
      </c>
      <c r="D139" s="80">
        <f>ROUND(INDEX(LvConstants[N],MATCH(D$1,LvConstants[Type],0))*(($A139-1)*100/($T$8-$T$7))^$T$9,0)</f>
        <v>3317803</v>
      </c>
      <c r="E139" s="81">
        <f t="shared" si="9"/>
        <v>60653</v>
      </c>
      <c r="F139" s="80"/>
      <c r="G139" s="81"/>
      <c r="H139" s="80"/>
      <c r="I139" s="81"/>
      <c r="J139" s="80"/>
      <c r="K139" s="81"/>
      <c r="L139" s="80"/>
      <c r="M139" s="81"/>
      <c r="N139" s="80"/>
      <c r="O139" s="81"/>
      <c r="AB139" s="88">
        <f t="shared" si="8"/>
        <v>2212</v>
      </c>
      <c r="AC139" s="88">
        <f t="shared" si="8"/>
        <v>222</v>
      </c>
      <c r="AD139" s="88">
        <f t="shared" si="8"/>
        <v>45</v>
      </c>
    </row>
    <row r="140" spans="1:30">
      <c r="A140" s="76">
        <v>138</v>
      </c>
      <c r="B140" s="80">
        <f>ROUND(INDEX(LvConstants[N],MATCH(B$1,LvConstants[Type],0))*(($A140-1)*100/($T$8-$T$7))^$T$9,0)</f>
        <v>2252752</v>
      </c>
      <c r="C140" s="81">
        <f t="shared" si="9"/>
        <v>40884</v>
      </c>
      <c r="D140" s="80">
        <f>ROUND(INDEX(LvConstants[N],MATCH(D$1,LvConstants[Type],0))*(($A140-1)*100/($T$8-$T$7))^$T$9,0)</f>
        <v>3379128</v>
      </c>
      <c r="E140" s="81">
        <f t="shared" si="9"/>
        <v>61325</v>
      </c>
      <c r="F140" s="80"/>
      <c r="G140" s="81"/>
      <c r="H140" s="80"/>
      <c r="I140" s="81"/>
      <c r="J140" s="80"/>
      <c r="K140" s="81"/>
      <c r="L140" s="80"/>
      <c r="M140" s="81"/>
      <c r="N140" s="80"/>
      <c r="O140" s="81"/>
      <c r="AB140" s="88">
        <f t="shared" si="8"/>
        <v>2253</v>
      </c>
      <c r="AC140" s="88">
        <f t="shared" si="8"/>
        <v>226</v>
      </c>
      <c r="AD140" s="88">
        <f t="shared" si="8"/>
        <v>46</v>
      </c>
    </row>
    <row r="141" spans="1:30">
      <c r="A141" s="79">
        <v>139</v>
      </c>
      <c r="B141" s="80">
        <f>ROUND(INDEX(LvConstants[N],MATCH(B$1,LvConstants[Type],0))*(($A141-1)*100/($T$8-$T$7))^$T$9,0)</f>
        <v>2294086</v>
      </c>
      <c r="C141" s="81">
        <f t="shared" si="9"/>
        <v>41334</v>
      </c>
      <c r="D141" s="80">
        <f>ROUND(INDEX(LvConstants[N],MATCH(D$1,LvConstants[Type],0))*(($A141-1)*100/($T$8-$T$7))^$T$9,0)</f>
        <v>3441129</v>
      </c>
      <c r="E141" s="81">
        <f t="shared" si="9"/>
        <v>62001</v>
      </c>
      <c r="F141" s="80"/>
      <c r="G141" s="81"/>
      <c r="H141" s="80"/>
      <c r="I141" s="81"/>
      <c r="J141" s="80"/>
      <c r="K141" s="81"/>
      <c r="L141" s="80"/>
      <c r="M141" s="81"/>
      <c r="N141" s="80"/>
      <c r="O141" s="81"/>
      <c r="AB141" s="88">
        <f t="shared" si="8"/>
        <v>2295</v>
      </c>
      <c r="AC141" s="88">
        <f t="shared" si="8"/>
        <v>230</v>
      </c>
      <c r="AD141" s="88">
        <f t="shared" si="8"/>
        <v>46</v>
      </c>
    </row>
    <row r="142" spans="1:30">
      <c r="A142" s="76">
        <v>140</v>
      </c>
      <c r="B142" s="80">
        <f>ROUND(INDEX(LvConstants[N],MATCH(B$1,LvConstants[Type],0))*(($A142-1)*100/($T$8-$T$7))^$T$9,0)</f>
        <v>2335872</v>
      </c>
      <c r="C142" s="81">
        <f t="shared" si="9"/>
        <v>41786</v>
      </c>
      <c r="D142" s="80">
        <f>ROUND(INDEX(LvConstants[N],MATCH(D$1,LvConstants[Type],0))*(($A142-1)*100/($T$8-$T$7))^$T$9,0)</f>
        <v>3503808</v>
      </c>
      <c r="E142" s="81">
        <f t="shared" si="9"/>
        <v>62679</v>
      </c>
      <c r="F142" s="80"/>
      <c r="G142" s="81"/>
      <c r="H142" s="80"/>
      <c r="I142" s="81"/>
      <c r="J142" s="80"/>
      <c r="K142" s="81"/>
      <c r="L142" s="80"/>
      <c r="M142" s="81"/>
      <c r="N142" s="80"/>
      <c r="O142" s="81"/>
      <c r="AB142" s="88">
        <f t="shared" si="8"/>
        <v>2336</v>
      </c>
      <c r="AC142" s="88">
        <f t="shared" si="8"/>
        <v>234</v>
      </c>
      <c r="AD142" s="88">
        <f t="shared" si="8"/>
        <v>47</v>
      </c>
    </row>
    <row r="143" spans="1:30">
      <c r="A143" s="79">
        <v>141</v>
      </c>
      <c r="B143" s="80">
        <f>ROUND(INDEX(LvConstants[N],MATCH(B$1,LvConstants[Type],0))*(($A143-1)*100/($T$8-$T$7))^$T$9,0)</f>
        <v>2378111</v>
      </c>
      <c r="C143" s="81">
        <f t="shared" si="9"/>
        <v>42239</v>
      </c>
      <c r="D143" s="80">
        <f>ROUND(INDEX(LvConstants[N],MATCH(D$1,LvConstants[Type],0))*(($A143-1)*100/($T$8-$T$7))^$T$9,0)</f>
        <v>3567166</v>
      </c>
      <c r="E143" s="81">
        <f t="shared" si="9"/>
        <v>63358</v>
      </c>
      <c r="F143" s="80"/>
      <c r="G143" s="81"/>
      <c r="H143" s="80"/>
      <c r="I143" s="81"/>
      <c r="J143" s="80"/>
      <c r="K143" s="81"/>
      <c r="L143" s="80"/>
      <c r="M143" s="81"/>
      <c r="N143" s="80"/>
      <c r="O143" s="81"/>
      <c r="AB143" s="88">
        <f t="shared" si="8"/>
        <v>2379</v>
      </c>
      <c r="AC143" s="88">
        <f t="shared" si="8"/>
        <v>238</v>
      </c>
      <c r="AD143" s="88">
        <f t="shared" si="8"/>
        <v>48</v>
      </c>
    </row>
    <row r="144" spans="1:30">
      <c r="A144" s="76">
        <v>142</v>
      </c>
      <c r="B144" s="80">
        <f>ROUND(INDEX(LvConstants[N],MATCH(B$1,LvConstants[Type],0))*(($A144-1)*100/($T$8-$T$7))^$T$9,0)</f>
        <v>2420805</v>
      </c>
      <c r="C144" s="81">
        <f t="shared" si="9"/>
        <v>42694</v>
      </c>
      <c r="D144" s="80">
        <f>ROUND(INDEX(LvConstants[N],MATCH(D$1,LvConstants[Type],0))*(($A144-1)*100/($T$8-$T$7))^$T$9,0)</f>
        <v>3631207</v>
      </c>
      <c r="E144" s="81">
        <f t="shared" si="9"/>
        <v>64041</v>
      </c>
      <c r="F144" s="80"/>
      <c r="G144" s="81"/>
      <c r="H144" s="80"/>
      <c r="I144" s="81"/>
      <c r="J144" s="80"/>
      <c r="K144" s="81"/>
      <c r="L144" s="80"/>
      <c r="M144" s="81"/>
      <c r="N144" s="80"/>
      <c r="O144" s="81"/>
      <c r="AB144" s="88">
        <f t="shared" ref="AB144:AD163" si="10">ROUNDUP($B144*AB$1/AB$2,0)</f>
        <v>2421</v>
      </c>
      <c r="AC144" s="88">
        <f t="shared" si="10"/>
        <v>243</v>
      </c>
      <c r="AD144" s="88">
        <f t="shared" si="10"/>
        <v>49</v>
      </c>
    </row>
    <row r="145" spans="1:30">
      <c r="A145" s="79">
        <v>143</v>
      </c>
      <c r="B145" s="80">
        <f>ROUND(INDEX(LvConstants[N],MATCH(B$1,LvConstants[Type],0))*(($A145-1)*100/($T$8-$T$7))^$T$9,0)</f>
        <v>2463956</v>
      </c>
      <c r="C145" s="81">
        <f t="shared" si="9"/>
        <v>43151</v>
      </c>
      <c r="D145" s="80">
        <f>ROUND(INDEX(LvConstants[N],MATCH(D$1,LvConstants[Type],0))*(($A145-1)*100/($T$8-$T$7))^$T$9,0)</f>
        <v>3695933</v>
      </c>
      <c r="E145" s="81">
        <f t="shared" si="9"/>
        <v>64726</v>
      </c>
      <c r="F145" s="80"/>
      <c r="G145" s="81"/>
      <c r="H145" s="80"/>
      <c r="I145" s="81"/>
      <c r="J145" s="80"/>
      <c r="K145" s="81"/>
      <c r="L145" s="80"/>
      <c r="M145" s="81"/>
      <c r="N145" s="80"/>
      <c r="O145" s="81"/>
      <c r="AB145" s="88">
        <f t="shared" si="10"/>
        <v>2464</v>
      </c>
      <c r="AC145" s="88">
        <f t="shared" si="10"/>
        <v>247</v>
      </c>
      <c r="AD145" s="88">
        <f t="shared" si="10"/>
        <v>50</v>
      </c>
    </row>
    <row r="146" spans="1:30">
      <c r="A146" s="76">
        <v>144</v>
      </c>
      <c r="B146" s="80">
        <f>ROUND(INDEX(LvConstants[N],MATCH(B$1,LvConstants[Type],0))*(($A146-1)*100/($T$8-$T$7))^$T$9,0)</f>
        <v>2507564</v>
      </c>
      <c r="C146" s="81">
        <f t="shared" si="9"/>
        <v>43608</v>
      </c>
      <c r="D146" s="80">
        <f>ROUND(INDEX(LvConstants[N],MATCH(D$1,LvConstants[Type],0))*(($A146-1)*100/($T$8-$T$7))^$T$9,0)</f>
        <v>3761347</v>
      </c>
      <c r="E146" s="81">
        <f t="shared" si="9"/>
        <v>65414</v>
      </c>
      <c r="F146" s="80"/>
      <c r="G146" s="81"/>
      <c r="H146" s="80"/>
      <c r="I146" s="81"/>
      <c r="J146" s="80"/>
      <c r="K146" s="81"/>
      <c r="L146" s="80"/>
      <c r="M146" s="81"/>
      <c r="N146" s="80"/>
      <c r="O146" s="81"/>
      <c r="AB146" s="88">
        <f t="shared" si="10"/>
        <v>2508</v>
      </c>
      <c r="AC146" s="88">
        <f t="shared" si="10"/>
        <v>251</v>
      </c>
      <c r="AD146" s="88">
        <f t="shared" si="10"/>
        <v>51</v>
      </c>
    </row>
    <row r="147" spans="1:30">
      <c r="A147" s="79">
        <v>145</v>
      </c>
      <c r="B147" s="80">
        <f>ROUND(INDEX(LvConstants[N],MATCH(B$1,LvConstants[Type],0))*(($A147-1)*100/($T$8-$T$7))^$T$9,0)</f>
        <v>2551633</v>
      </c>
      <c r="C147" s="81">
        <f t="shared" si="9"/>
        <v>44069</v>
      </c>
      <c r="D147" s="80">
        <f>ROUND(INDEX(LvConstants[N],MATCH(D$1,LvConstants[Type],0))*(($A147-1)*100/($T$8-$T$7))^$T$9,0)</f>
        <v>3827450</v>
      </c>
      <c r="E147" s="81">
        <f t="shared" si="9"/>
        <v>66103</v>
      </c>
      <c r="F147" s="80"/>
      <c r="G147" s="81"/>
      <c r="H147" s="80"/>
      <c r="I147" s="81"/>
      <c r="J147" s="80"/>
      <c r="K147" s="81"/>
      <c r="L147" s="80"/>
      <c r="M147" s="81"/>
      <c r="N147" s="80"/>
      <c r="O147" s="81"/>
      <c r="AB147" s="88">
        <f t="shared" si="10"/>
        <v>2552</v>
      </c>
      <c r="AC147" s="88">
        <f t="shared" si="10"/>
        <v>256</v>
      </c>
      <c r="AD147" s="88">
        <f t="shared" si="10"/>
        <v>52</v>
      </c>
    </row>
    <row r="148" spans="1:30">
      <c r="A148" s="76">
        <v>146</v>
      </c>
      <c r="B148" s="80">
        <f>ROUND(INDEX(LvConstants[N],MATCH(B$1,LvConstants[Type],0))*(($A148-1)*100/($T$8-$T$7))^$T$9,0)</f>
        <v>2596163</v>
      </c>
      <c r="C148" s="81">
        <f t="shared" si="9"/>
        <v>44530</v>
      </c>
      <c r="D148" s="80">
        <f>ROUND(INDEX(LvConstants[N],MATCH(D$1,LvConstants[Type],0))*(($A148-1)*100/($T$8-$T$7))^$T$9,0)</f>
        <v>3894245</v>
      </c>
      <c r="E148" s="81">
        <f t="shared" si="9"/>
        <v>66795</v>
      </c>
      <c r="F148" s="80"/>
      <c r="G148" s="81"/>
      <c r="H148" s="80"/>
      <c r="I148" s="81"/>
      <c r="J148" s="80"/>
      <c r="K148" s="81"/>
      <c r="L148" s="80"/>
      <c r="M148" s="81"/>
      <c r="N148" s="80"/>
      <c r="O148" s="81"/>
      <c r="AB148" s="88">
        <f t="shared" si="10"/>
        <v>2597</v>
      </c>
      <c r="AC148" s="88">
        <f t="shared" si="10"/>
        <v>260</v>
      </c>
      <c r="AD148" s="88">
        <f t="shared" si="10"/>
        <v>52</v>
      </c>
    </row>
    <row r="149" spans="1:30">
      <c r="A149" s="79">
        <v>147</v>
      </c>
      <c r="B149" s="80">
        <f>ROUND(INDEX(LvConstants[N],MATCH(B$1,LvConstants[Type],0))*(($A149-1)*100/($T$8-$T$7))^$T$9,0)</f>
        <v>2641157</v>
      </c>
      <c r="C149" s="81">
        <f t="shared" si="9"/>
        <v>44994</v>
      </c>
      <c r="D149" s="80">
        <f>ROUND(INDEX(LvConstants[N],MATCH(D$1,LvConstants[Type],0))*(($A149-1)*100/($T$8-$T$7))^$T$9,0)</f>
        <v>3961735</v>
      </c>
      <c r="E149" s="81">
        <f t="shared" si="9"/>
        <v>67490</v>
      </c>
      <c r="F149" s="80"/>
      <c r="G149" s="81"/>
      <c r="H149" s="80"/>
      <c r="I149" s="81"/>
      <c r="J149" s="80"/>
      <c r="K149" s="81"/>
      <c r="L149" s="80"/>
      <c r="M149" s="81"/>
      <c r="N149" s="80"/>
      <c r="O149" s="81"/>
      <c r="AB149" s="88">
        <f t="shared" si="10"/>
        <v>2642</v>
      </c>
      <c r="AC149" s="88">
        <f t="shared" si="10"/>
        <v>265</v>
      </c>
      <c r="AD149" s="88">
        <f t="shared" si="10"/>
        <v>53</v>
      </c>
    </row>
    <row r="150" spans="1:30">
      <c r="A150" s="76">
        <v>148</v>
      </c>
      <c r="B150" s="80">
        <f>ROUND(INDEX(LvConstants[N],MATCH(B$1,LvConstants[Type],0))*(($A150-1)*100/($T$8-$T$7))^$T$9,0)</f>
        <v>2686614</v>
      </c>
      <c r="C150" s="81">
        <f t="shared" si="9"/>
        <v>45457</v>
      </c>
      <c r="D150" s="80">
        <f>ROUND(INDEX(LvConstants[N],MATCH(D$1,LvConstants[Type],0))*(($A150-1)*100/($T$8-$T$7))^$T$9,0)</f>
        <v>4029922</v>
      </c>
      <c r="E150" s="81">
        <f t="shared" si="9"/>
        <v>68187</v>
      </c>
      <c r="F150" s="80"/>
      <c r="G150" s="81"/>
      <c r="H150" s="80"/>
      <c r="I150" s="81"/>
      <c r="J150" s="80"/>
      <c r="K150" s="81"/>
      <c r="L150" s="80"/>
      <c r="M150" s="81"/>
      <c r="N150" s="80"/>
      <c r="O150" s="81"/>
      <c r="AB150" s="88">
        <f t="shared" si="10"/>
        <v>2687</v>
      </c>
      <c r="AC150" s="88">
        <f t="shared" si="10"/>
        <v>269</v>
      </c>
      <c r="AD150" s="88">
        <f t="shared" si="10"/>
        <v>54</v>
      </c>
    </row>
    <row r="151" spans="1:30">
      <c r="A151" s="79">
        <v>149</v>
      </c>
      <c r="B151" s="80">
        <f>ROUND(INDEX(LvConstants[N],MATCH(B$1,LvConstants[Type],0))*(($A151-1)*100/($T$8-$T$7))^$T$9,0)</f>
        <v>2732539</v>
      </c>
      <c r="C151" s="81">
        <f t="shared" si="9"/>
        <v>45925</v>
      </c>
      <c r="D151" s="80">
        <f>ROUND(INDEX(LvConstants[N],MATCH(D$1,LvConstants[Type],0))*(($A151-1)*100/($T$8-$T$7))^$T$9,0)</f>
        <v>4098808</v>
      </c>
      <c r="E151" s="81">
        <f t="shared" si="9"/>
        <v>68886</v>
      </c>
      <c r="F151" s="80"/>
      <c r="G151" s="81"/>
      <c r="H151" s="80"/>
      <c r="I151" s="81"/>
      <c r="J151" s="80"/>
      <c r="K151" s="81"/>
      <c r="L151" s="80"/>
      <c r="M151" s="81"/>
      <c r="N151" s="80"/>
      <c r="O151" s="81"/>
      <c r="AB151" s="88">
        <f t="shared" si="10"/>
        <v>2733</v>
      </c>
      <c r="AC151" s="88">
        <f t="shared" si="10"/>
        <v>274</v>
      </c>
      <c r="AD151" s="88">
        <f t="shared" si="10"/>
        <v>55</v>
      </c>
    </row>
    <row r="152" spans="1:30">
      <c r="A152" s="76">
        <v>150</v>
      </c>
      <c r="B152" s="80">
        <f>ROUND(INDEX(LvConstants[N],MATCH(B$1,LvConstants[Type],0))*(($A152-1)*100/($T$8-$T$7))^$T$9,0)</f>
        <v>2778930</v>
      </c>
      <c r="C152" s="81">
        <f t="shared" si="9"/>
        <v>46391</v>
      </c>
      <c r="D152" s="80">
        <f>ROUND(INDEX(LvConstants[N],MATCH(D$1,LvConstants[Type],0))*(($A152-1)*100/($T$8-$T$7))^$T$9,0)</f>
        <v>4168396</v>
      </c>
      <c r="E152" s="81">
        <f t="shared" si="9"/>
        <v>69588</v>
      </c>
      <c r="F152" s="80"/>
      <c r="G152" s="81"/>
      <c r="H152" s="80"/>
      <c r="I152" s="81"/>
      <c r="J152" s="80"/>
      <c r="K152" s="81"/>
      <c r="L152" s="80"/>
      <c r="M152" s="81"/>
      <c r="N152" s="80"/>
      <c r="O152" s="81"/>
      <c r="AB152" s="88">
        <f t="shared" si="10"/>
        <v>2779</v>
      </c>
      <c r="AC152" s="88">
        <f t="shared" si="10"/>
        <v>278</v>
      </c>
      <c r="AD152" s="88">
        <f t="shared" si="10"/>
        <v>56</v>
      </c>
    </row>
    <row r="153" spans="1:30">
      <c r="A153" s="79">
        <v>151</v>
      </c>
      <c r="B153" s="80">
        <f>ROUND(INDEX(LvConstants[N],MATCH(B$1,LvConstants[Type],0))*(($A153-1)*100/($T$8-$T$7))^$T$9,0)</f>
        <v>2825792</v>
      </c>
      <c r="C153" s="81">
        <f t="shared" si="9"/>
        <v>46862</v>
      </c>
      <c r="D153" s="80">
        <f>ROUND(INDEX(LvConstants[N],MATCH(D$1,LvConstants[Type],0))*(($A153-1)*100/($T$8-$T$7))^$T$9,0)</f>
        <v>4238688</v>
      </c>
      <c r="E153" s="81">
        <f t="shared" si="9"/>
        <v>70292</v>
      </c>
      <c r="F153" s="80"/>
      <c r="G153" s="81"/>
      <c r="H153" s="80"/>
      <c r="I153" s="81"/>
      <c r="J153" s="80"/>
      <c r="K153" s="81"/>
      <c r="L153" s="80"/>
      <c r="M153" s="81"/>
      <c r="N153" s="80"/>
      <c r="O153" s="81"/>
      <c r="AB153" s="88">
        <f t="shared" si="10"/>
        <v>2826</v>
      </c>
      <c r="AC153" s="88">
        <f t="shared" si="10"/>
        <v>283</v>
      </c>
      <c r="AD153" s="88">
        <f t="shared" si="10"/>
        <v>57</v>
      </c>
    </row>
    <row r="154" spans="1:30">
      <c r="A154" s="76">
        <v>152</v>
      </c>
      <c r="B154" s="80">
        <f>ROUND(INDEX(LvConstants[N],MATCH(B$1,LvConstants[Type],0))*(($A154-1)*100/($T$8-$T$7))^$T$9,0)</f>
        <v>2873124</v>
      </c>
      <c r="C154" s="81">
        <f t="shared" si="9"/>
        <v>47332</v>
      </c>
      <c r="D154" s="80">
        <f>ROUND(INDEX(LvConstants[N],MATCH(D$1,LvConstants[Type],0))*(($A154-1)*100/($T$8-$T$7))^$T$9,0)</f>
        <v>4309686</v>
      </c>
      <c r="E154" s="81">
        <f t="shared" si="9"/>
        <v>70998</v>
      </c>
      <c r="F154" s="80"/>
      <c r="G154" s="81"/>
      <c r="H154" s="80"/>
      <c r="I154" s="81"/>
      <c r="J154" s="80"/>
      <c r="K154" s="81"/>
      <c r="L154" s="80"/>
      <c r="M154" s="81"/>
      <c r="N154" s="80"/>
      <c r="O154" s="81"/>
      <c r="AB154" s="88">
        <f t="shared" si="10"/>
        <v>2874</v>
      </c>
      <c r="AC154" s="88">
        <f t="shared" si="10"/>
        <v>288</v>
      </c>
      <c r="AD154" s="88">
        <f t="shared" si="10"/>
        <v>58</v>
      </c>
    </row>
    <row r="155" spans="1:30">
      <c r="A155" s="79">
        <v>153</v>
      </c>
      <c r="B155" s="80">
        <f>ROUND(INDEX(LvConstants[N],MATCH(B$1,LvConstants[Type],0))*(($A155-1)*100/($T$8-$T$7))^$T$9,0)</f>
        <v>2920929</v>
      </c>
      <c r="C155" s="81">
        <f t="shared" si="9"/>
        <v>47805</v>
      </c>
      <c r="D155" s="80">
        <f>ROUND(INDEX(LvConstants[N],MATCH(D$1,LvConstants[Type],0))*(($A155-1)*100/($T$8-$T$7))^$T$9,0)</f>
        <v>4381393</v>
      </c>
      <c r="E155" s="81">
        <f t="shared" si="9"/>
        <v>71707</v>
      </c>
      <c r="F155" s="80"/>
      <c r="G155" s="81"/>
      <c r="H155" s="80"/>
      <c r="I155" s="81"/>
      <c r="J155" s="80"/>
      <c r="K155" s="81"/>
      <c r="L155" s="80"/>
      <c r="M155" s="81"/>
      <c r="N155" s="80"/>
      <c r="O155" s="81"/>
      <c r="AB155" s="88">
        <f t="shared" si="10"/>
        <v>2921</v>
      </c>
      <c r="AC155" s="88">
        <f t="shared" si="10"/>
        <v>293</v>
      </c>
      <c r="AD155" s="88">
        <f t="shared" si="10"/>
        <v>59</v>
      </c>
    </row>
    <row r="156" spans="1:30">
      <c r="A156" s="76">
        <v>154</v>
      </c>
      <c r="B156" s="80">
        <f>ROUND(INDEX(LvConstants[N],MATCH(B$1,LvConstants[Type],0))*(($A156-1)*100/($T$8-$T$7))^$T$9,0)</f>
        <v>2969208</v>
      </c>
      <c r="C156" s="81">
        <f t="shared" si="9"/>
        <v>48279</v>
      </c>
      <c r="D156" s="80">
        <f>ROUND(INDEX(LvConstants[N],MATCH(D$1,LvConstants[Type],0))*(($A156-1)*100/($T$8-$T$7))^$T$9,0)</f>
        <v>4453812</v>
      </c>
      <c r="E156" s="81">
        <f t="shared" si="9"/>
        <v>72419</v>
      </c>
      <c r="F156" s="80"/>
      <c r="G156" s="81"/>
      <c r="H156" s="80"/>
      <c r="I156" s="81"/>
      <c r="J156" s="80"/>
      <c r="K156" s="81"/>
      <c r="L156" s="80"/>
      <c r="M156" s="81"/>
      <c r="N156" s="80"/>
      <c r="O156" s="81"/>
      <c r="AB156" s="88">
        <f t="shared" si="10"/>
        <v>2970</v>
      </c>
      <c r="AC156" s="88">
        <f t="shared" si="10"/>
        <v>297</v>
      </c>
      <c r="AD156" s="88">
        <f t="shared" si="10"/>
        <v>60</v>
      </c>
    </row>
    <row r="157" spans="1:30">
      <c r="A157" s="79">
        <v>155</v>
      </c>
      <c r="B157" s="80">
        <f>ROUND(INDEX(LvConstants[N],MATCH(B$1,LvConstants[Type],0))*(($A157-1)*100/($T$8-$T$7))^$T$9,0)</f>
        <v>3017962</v>
      </c>
      <c r="C157" s="81">
        <f t="shared" si="9"/>
        <v>48754</v>
      </c>
      <c r="D157" s="80">
        <f>ROUND(INDEX(LvConstants[N],MATCH(D$1,LvConstants[Type],0))*(($A157-1)*100/($T$8-$T$7))^$T$9,0)</f>
        <v>4526944</v>
      </c>
      <c r="E157" s="81">
        <f t="shared" si="9"/>
        <v>73132</v>
      </c>
      <c r="F157" s="80"/>
      <c r="G157" s="81"/>
      <c r="H157" s="80"/>
      <c r="I157" s="81"/>
      <c r="J157" s="80"/>
      <c r="K157" s="81"/>
      <c r="L157" s="80"/>
      <c r="M157" s="81"/>
      <c r="N157" s="80"/>
      <c r="O157" s="81"/>
      <c r="AB157" s="88">
        <f t="shared" si="10"/>
        <v>3018</v>
      </c>
      <c r="AC157" s="88">
        <f t="shared" si="10"/>
        <v>302</v>
      </c>
      <c r="AD157" s="88">
        <f t="shared" si="10"/>
        <v>61</v>
      </c>
    </row>
    <row r="158" spans="1:30">
      <c r="A158" s="76">
        <v>156</v>
      </c>
      <c r="B158" s="80">
        <f>ROUND(INDEX(LvConstants[N],MATCH(B$1,LvConstants[Type],0))*(($A158-1)*100/($T$8-$T$7))^$T$9,0)</f>
        <v>3067194</v>
      </c>
      <c r="C158" s="81">
        <f t="shared" si="9"/>
        <v>49232</v>
      </c>
      <c r="D158" s="80">
        <f>ROUND(INDEX(LvConstants[N],MATCH(D$1,LvConstants[Type],0))*(($A158-1)*100/($T$8-$T$7))^$T$9,0)</f>
        <v>4600791</v>
      </c>
      <c r="E158" s="81">
        <f t="shared" si="9"/>
        <v>73847</v>
      </c>
      <c r="F158" s="80"/>
      <c r="G158" s="81"/>
      <c r="H158" s="80"/>
      <c r="I158" s="81"/>
      <c r="J158" s="80"/>
      <c r="K158" s="81"/>
      <c r="L158" s="80"/>
      <c r="M158" s="81"/>
      <c r="N158" s="80"/>
      <c r="O158" s="81"/>
      <c r="AB158" s="88">
        <f t="shared" si="10"/>
        <v>3068</v>
      </c>
      <c r="AC158" s="88">
        <f t="shared" si="10"/>
        <v>307</v>
      </c>
      <c r="AD158" s="88">
        <f t="shared" si="10"/>
        <v>62</v>
      </c>
    </row>
    <row r="159" spans="1:30">
      <c r="A159" s="79">
        <v>157</v>
      </c>
      <c r="B159" s="80">
        <f>ROUND(INDEX(LvConstants[N],MATCH(B$1,LvConstants[Type],0))*(($A159-1)*100/($T$8-$T$7))^$T$9,0)</f>
        <v>3116905</v>
      </c>
      <c r="C159" s="81">
        <f t="shared" si="9"/>
        <v>49711</v>
      </c>
      <c r="D159" s="80">
        <f>ROUND(INDEX(LvConstants[N],MATCH(D$1,LvConstants[Type],0))*(($A159-1)*100/($T$8-$T$7))^$T$9,0)</f>
        <v>4675357</v>
      </c>
      <c r="E159" s="81">
        <f t="shared" si="9"/>
        <v>74566</v>
      </c>
      <c r="F159" s="80"/>
      <c r="G159" s="81"/>
      <c r="H159" s="80"/>
      <c r="I159" s="81"/>
      <c r="J159" s="80"/>
      <c r="K159" s="81"/>
      <c r="L159" s="80"/>
      <c r="M159" s="81"/>
      <c r="N159" s="80"/>
      <c r="O159" s="81"/>
      <c r="AB159" s="88">
        <f t="shared" si="10"/>
        <v>3117</v>
      </c>
      <c r="AC159" s="88">
        <f t="shared" si="10"/>
        <v>312</v>
      </c>
      <c r="AD159" s="88">
        <f t="shared" si="10"/>
        <v>63</v>
      </c>
    </row>
    <row r="160" spans="1:30">
      <c r="A160" s="76">
        <v>158</v>
      </c>
      <c r="B160" s="80">
        <f>ROUND(INDEX(LvConstants[N],MATCH(B$1,LvConstants[Type],0))*(($A160-1)*100/($T$8-$T$7))^$T$9,0)</f>
        <v>3167095</v>
      </c>
      <c r="C160" s="81">
        <f t="shared" si="9"/>
        <v>50190</v>
      </c>
      <c r="D160" s="80">
        <f>ROUND(INDEX(LvConstants[N],MATCH(D$1,LvConstants[Type],0))*(($A160-1)*100/($T$8-$T$7))^$T$9,0)</f>
        <v>4750643</v>
      </c>
      <c r="E160" s="81">
        <f t="shared" si="9"/>
        <v>75286</v>
      </c>
      <c r="F160" s="80"/>
      <c r="G160" s="81"/>
      <c r="H160" s="80"/>
      <c r="I160" s="81"/>
      <c r="J160" s="80"/>
      <c r="K160" s="81"/>
      <c r="L160" s="80"/>
      <c r="M160" s="81"/>
      <c r="N160" s="80"/>
      <c r="O160" s="81"/>
      <c r="AB160" s="88">
        <f t="shared" si="10"/>
        <v>3168</v>
      </c>
      <c r="AC160" s="88">
        <f t="shared" si="10"/>
        <v>317</v>
      </c>
      <c r="AD160" s="88">
        <f t="shared" si="10"/>
        <v>64</v>
      </c>
    </row>
    <row r="161" spans="1:30">
      <c r="A161" s="79">
        <v>159</v>
      </c>
      <c r="B161" s="80">
        <f>ROUND(INDEX(LvConstants[N],MATCH(B$1,LvConstants[Type],0))*(($A161-1)*100/($T$8-$T$7))^$T$9,0)</f>
        <v>3217768</v>
      </c>
      <c r="C161" s="81">
        <f t="shared" si="9"/>
        <v>50673</v>
      </c>
      <c r="D161" s="80">
        <f>ROUND(INDEX(LvConstants[N],MATCH(D$1,LvConstants[Type],0))*(($A161-1)*100/($T$8-$T$7))^$T$9,0)</f>
        <v>4826652</v>
      </c>
      <c r="E161" s="81">
        <f t="shared" si="9"/>
        <v>76009</v>
      </c>
      <c r="F161" s="80"/>
      <c r="G161" s="81"/>
      <c r="H161" s="80"/>
      <c r="I161" s="81"/>
      <c r="J161" s="80"/>
      <c r="K161" s="81"/>
      <c r="L161" s="80"/>
      <c r="M161" s="81"/>
      <c r="N161" s="80"/>
      <c r="O161" s="81"/>
      <c r="AB161" s="88">
        <f t="shared" si="10"/>
        <v>3218</v>
      </c>
      <c r="AC161" s="88">
        <f t="shared" si="10"/>
        <v>322</v>
      </c>
      <c r="AD161" s="88">
        <f t="shared" si="10"/>
        <v>65</v>
      </c>
    </row>
    <row r="162" spans="1:30">
      <c r="A162" s="76">
        <v>160</v>
      </c>
      <c r="B162" s="80">
        <f>ROUND(INDEX(LvConstants[N],MATCH(B$1,LvConstants[Type],0))*(($A162-1)*100/($T$8-$T$7))^$T$9,0)</f>
        <v>3268924</v>
      </c>
      <c r="C162" s="81">
        <f t="shared" si="9"/>
        <v>51156</v>
      </c>
      <c r="D162" s="80">
        <f>ROUND(INDEX(LvConstants[N],MATCH(D$1,LvConstants[Type],0))*(($A162-1)*100/($T$8-$T$7))^$T$9,0)</f>
        <v>4903386</v>
      </c>
      <c r="E162" s="81">
        <f t="shared" si="9"/>
        <v>76734</v>
      </c>
      <c r="F162" s="80"/>
      <c r="G162" s="81"/>
      <c r="H162" s="80"/>
      <c r="I162" s="81"/>
      <c r="J162" s="80"/>
      <c r="K162" s="81"/>
      <c r="L162" s="80"/>
      <c r="M162" s="81"/>
      <c r="N162" s="80"/>
      <c r="O162" s="81"/>
      <c r="AB162" s="88">
        <f t="shared" si="10"/>
        <v>3269</v>
      </c>
      <c r="AC162" s="88">
        <f t="shared" si="10"/>
        <v>327</v>
      </c>
      <c r="AD162" s="88">
        <f t="shared" si="10"/>
        <v>66</v>
      </c>
    </row>
    <row r="163" spans="1:30">
      <c r="A163" s="79">
        <v>161</v>
      </c>
      <c r="B163" s="80">
        <f>ROUND(INDEX(LvConstants[N],MATCH(B$1,LvConstants[Type],0))*(($A163-1)*100/($T$8-$T$7))^$T$9,0)</f>
        <v>3320565</v>
      </c>
      <c r="C163" s="81">
        <f t="shared" si="9"/>
        <v>51641</v>
      </c>
      <c r="D163" s="80">
        <f>ROUND(INDEX(LvConstants[N],MATCH(D$1,LvConstants[Type],0))*(($A163-1)*100/($T$8-$T$7))^$T$9,0)</f>
        <v>4980847</v>
      </c>
      <c r="E163" s="81">
        <f t="shared" si="9"/>
        <v>77461</v>
      </c>
      <c r="F163" s="80"/>
      <c r="G163" s="81"/>
      <c r="H163" s="80"/>
      <c r="I163" s="81"/>
      <c r="J163" s="80"/>
      <c r="K163" s="81"/>
      <c r="L163" s="80"/>
      <c r="M163" s="81"/>
      <c r="N163" s="80"/>
      <c r="O163" s="81"/>
      <c r="AB163" s="88">
        <f t="shared" si="10"/>
        <v>3321</v>
      </c>
      <c r="AC163" s="88">
        <f t="shared" si="10"/>
        <v>333</v>
      </c>
      <c r="AD163" s="88">
        <f t="shared" si="10"/>
        <v>67</v>
      </c>
    </row>
    <row r="164" spans="1:30">
      <c r="A164" s="76">
        <v>162</v>
      </c>
      <c r="B164" s="80">
        <f>ROUND(INDEX(LvConstants[N],MATCH(B$1,LvConstants[Type],0))*(($A164-1)*100/($T$8-$T$7))^$T$9,0)</f>
        <v>3372692</v>
      </c>
      <c r="C164" s="81">
        <f t="shared" si="9"/>
        <v>52127</v>
      </c>
      <c r="D164" s="80">
        <f>ROUND(INDEX(LvConstants[N],MATCH(D$1,LvConstants[Type],0))*(($A164-1)*100/($T$8-$T$7))^$T$9,0)</f>
        <v>5059038</v>
      </c>
      <c r="E164" s="81">
        <f t="shared" si="9"/>
        <v>78191</v>
      </c>
      <c r="F164" s="80"/>
      <c r="G164" s="81"/>
      <c r="H164" s="80"/>
      <c r="I164" s="81"/>
      <c r="J164" s="80"/>
      <c r="K164" s="81"/>
      <c r="L164" s="80"/>
      <c r="M164" s="81"/>
      <c r="N164" s="80"/>
      <c r="O164" s="81"/>
      <c r="AB164" s="88">
        <f t="shared" ref="AB164:AD183" si="11">ROUNDUP($B164*AB$1/AB$2,0)</f>
        <v>3373</v>
      </c>
      <c r="AC164" s="88">
        <f t="shared" si="11"/>
        <v>338</v>
      </c>
      <c r="AD164" s="88">
        <f t="shared" si="11"/>
        <v>68</v>
      </c>
    </row>
    <row r="165" spans="1:30">
      <c r="A165" s="79">
        <v>163</v>
      </c>
      <c r="B165" s="80">
        <f>ROUND(INDEX(LvConstants[N],MATCH(B$1,LvConstants[Type],0))*(($A165-1)*100/($T$8-$T$7))^$T$9,0)</f>
        <v>3425307</v>
      </c>
      <c r="C165" s="81">
        <f t="shared" si="9"/>
        <v>52615</v>
      </c>
      <c r="D165" s="80">
        <f>ROUND(INDEX(LvConstants[N],MATCH(D$1,LvConstants[Type],0))*(($A165-1)*100/($T$8-$T$7))^$T$9,0)</f>
        <v>5137961</v>
      </c>
      <c r="E165" s="81">
        <f t="shared" si="9"/>
        <v>78923</v>
      </c>
      <c r="F165" s="80"/>
      <c r="G165" s="81"/>
      <c r="H165" s="80"/>
      <c r="I165" s="81"/>
      <c r="J165" s="80"/>
      <c r="K165" s="81"/>
      <c r="L165" s="80"/>
      <c r="M165" s="81"/>
      <c r="N165" s="80"/>
      <c r="O165" s="81"/>
      <c r="AB165" s="88">
        <f t="shared" si="11"/>
        <v>3426</v>
      </c>
      <c r="AC165" s="88">
        <f t="shared" si="11"/>
        <v>343</v>
      </c>
      <c r="AD165" s="88">
        <f t="shared" si="11"/>
        <v>69</v>
      </c>
    </row>
    <row r="166" spans="1:30">
      <c r="A166" s="76">
        <v>164</v>
      </c>
      <c r="B166" s="80">
        <f>ROUND(INDEX(LvConstants[N],MATCH(B$1,LvConstants[Type],0))*(($A166-1)*100/($T$8-$T$7))^$T$9,0)</f>
        <v>3478412</v>
      </c>
      <c r="C166" s="81">
        <f t="shared" si="9"/>
        <v>53105</v>
      </c>
      <c r="D166" s="80">
        <f>ROUND(INDEX(LvConstants[N],MATCH(D$1,LvConstants[Type],0))*(($A166-1)*100/($T$8-$T$7))^$T$9,0)</f>
        <v>5217618</v>
      </c>
      <c r="E166" s="81">
        <f t="shared" si="9"/>
        <v>79657</v>
      </c>
      <c r="F166" s="80"/>
      <c r="G166" s="81"/>
      <c r="H166" s="80"/>
      <c r="I166" s="81"/>
      <c r="J166" s="80"/>
      <c r="K166" s="81"/>
      <c r="L166" s="80"/>
      <c r="M166" s="81"/>
      <c r="N166" s="80"/>
      <c r="O166" s="81"/>
      <c r="AB166" s="88">
        <f t="shared" si="11"/>
        <v>3479</v>
      </c>
      <c r="AC166" s="88">
        <f t="shared" si="11"/>
        <v>348</v>
      </c>
      <c r="AD166" s="88">
        <f t="shared" si="11"/>
        <v>70</v>
      </c>
    </row>
    <row r="167" spans="1:30">
      <c r="A167" s="79">
        <v>165</v>
      </c>
      <c r="B167" s="80">
        <f>ROUND(INDEX(LvConstants[N],MATCH(B$1,LvConstants[Type],0))*(($A167-1)*100/($T$8-$T$7))^$T$9,0)</f>
        <v>3532008</v>
      </c>
      <c r="C167" s="81">
        <f t="shared" si="9"/>
        <v>53596</v>
      </c>
      <c r="D167" s="80">
        <f>ROUND(INDEX(LvConstants[N],MATCH(D$1,LvConstants[Type],0))*(($A167-1)*100/($T$8-$T$7))^$T$9,0)</f>
        <v>5298011</v>
      </c>
      <c r="E167" s="81">
        <f t="shared" si="9"/>
        <v>80393</v>
      </c>
      <c r="F167" s="80"/>
      <c r="G167" s="81"/>
      <c r="H167" s="80"/>
      <c r="I167" s="81"/>
      <c r="J167" s="80"/>
      <c r="K167" s="81"/>
      <c r="L167" s="80"/>
      <c r="M167" s="81"/>
      <c r="N167" s="80"/>
      <c r="O167" s="81"/>
      <c r="AB167" s="88">
        <f t="shared" si="11"/>
        <v>3533</v>
      </c>
      <c r="AC167" s="88">
        <f t="shared" si="11"/>
        <v>354</v>
      </c>
      <c r="AD167" s="88">
        <f t="shared" si="11"/>
        <v>71</v>
      </c>
    </row>
    <row r="168" spans="1:30">
      <c r="A168" s="76">
        <v>166</v>
      </c>
      <c r="B168" s="80">
        <f>ROUND(INDEX(LvConstants[N],MATCH(B$1,LvConstants[Type],0))*(($A168-1)*100/($T$8-$T$7))^$T$9,0)</f>
        <v>3586096</v>
      </c>
      <c r="C168" s="81">
        <f t="shared" si="9"/>
        <v>54088</v>
      </c>
      <c r="D168" s="80">
        <f>ROUND(INDEX(LvConstants[N],MATCH(D$1,LvConstants[Type],0))*(($A168-1)*100/($T$8-$T$7))^$T$9,0)</f>
        <v>5379144</v>
      </c>
      <c r="E168" s="81">
        <f t="shared" si="9"/>
        <v>81133</v>
      </c>
      <c r="F168" s="80"/>
      <c r="G168" s="81"/>
      <c r="H168" s="80"/>
      <c r="I168" s="81"/>
      <c r="J168" s="80"/>
      <c r="K168" s="81"/>
      <c r="L168" s="80"/>
      <c r="M168" s="81"/>
      <c r="N168" s="80"/>
      <c r="O168" s="81"/>
      <c r="AB168" s="88">
        <f t="shared" si="11"/>
        <v>3587</v>
      </c>
      <c r="AC168" s="88">
        <f t="shared" si="11"/>
        <v>359</v>
      </c>
      <c r="AD168" s="88">
        <f t="shared" si="11"/>
        <v>72</v>
      </c>
    </row>
    <row r="169" spans="1:30">
      <c r="A169" s="79">
        <v>167</v>
      </c>
      <c r="B169" s="80">
        <f>ROUND(INDEX(LvConstants[N],MATCH(B$1,LvConstants[Type],0))*(($A169-1)*100/($T$8-$T$7))^$T$9,0)</f>
        <v>3640678</v>
      </c>
      <c r="C169" s="81">
        <f t="shared" si="9"/>
        <v>54582</v>
      </c>
      <c r="D169" s="80">
        <f>ROUND(INDEX(LvConstants[N],MATCH(D$1,LvConstants[Type],0))*(($A169-1)*100/($T$8-$T$7))^$T$9,0)</f>
        <v>5461017</v>
      </c>
      <c r="E169" s="81">
        <f t="shared" si="9"/>
        <v>81873</v>
      </c>
      <c r="F169" s="80"/>
      <c r="G169" s="81"/>
      <c r="H169" s="80"/>
      <c r="I169" s="81"/>
      <c r="J169" s="80"/>
      <c r="K169" s="81"/>
      <c r="L169" s="80"/>
      <c r="M169" s="81"/>
      <c r="N169" s="80"/>
      <c r="O169" s="81"/>
      <c r="AB169" s="88">
        <f t="shared" si="11"/>
        <v>3641</v>
      </c>
      <c r="AC169" s="88">
        <f t="shared" si="11"/>
        <v>365</v>
      </c>
      <c r="AD169" s="88">
        <f t="shared" si="11"/>
        <v>73</v>
      </c>
    </row>
    <row r="170" spans="1:30">
      <c r="A170" s="76">
        <v>168</v>
      </c>
      <c r="B170" s="80">
        <f>ROUND(INDEX(LvConstants[N],MATCH(B$1,LvConstants[Type],0))*(($A170-1)*100/($T$8-$T$7))^$T$9,0)</f>
        <v>3695755</v>
      </c>
      <c r="C170" s="81">
        <f t="shared" si="9"/>
        <v>55077</v>
      </c>
      <c r="D170" s="80">
        <f>ROUND(INDEX(LvConstants[N],MATCH(D$1,LvConstants[Type],0))*(($A170-1)*100/($T$8-$T$7))^$T$9,0)</f>
        <v>5543633</v>
      </c>
      <c r="E170" s="81">
        <f t="shared" si="9"/>
        <v>82616</v>
      </c>
      <c r="F170" s="80"/>
      <c r="G170" s="81"/>
      <c r="H170" s="80"/>
      <c r="I170" s="81"/>
      <c r="J170" s="80"/>
      <c r="K170" s="81"/>
      <c r="L170" s="80"/>
      <c r="M170" s="81"/>
      <c r="N170" s="80"/>
      <c r="O170" s="81"/>
      <c r="AB170" s="88">
        <f t="shared" si="11"/>
        <v>3696</v>
      </c>
      <c r="AC170" s="88">
        <f t="shared" si="11"/>
        <v>370</v>
      </c>
      <c r="AD170" s="88">
        <f t="shared" si="11"/>
        <v>74</v>
      </c>
    </row>
    <row r="171" spans="1:30">
      <c r="A171" s="79">
        <v>169</v>
      </c>
      <c r="B171" s="80">
        <f>ROUND(INDEX(LvConstants[N],MATCH(B$1,LvConstants[Type],0))*(($A171-1)*100/($T$8-$T$7))^$T$9,0)</f>
        <v>3751330</v>
      </c>
      <c r="C171" s="81">
        <f t="shared" si="9"/>
        <v>55575</v>
      </c>
      <c r="D171" s="80">
        <f>ROUND(INDEX(LvConstants[N],MATCH(D$1,LvConstants[Type],0))*(($A171-1)*100/($T$8-$T$7))^$T$9,0)</f>
        <v>5626994</v>
      </c>
      <c r="E171" s="81">
        <f t="shared" si="9"/>
        <v>83361</v>
      </c>
      <c r="F171" s="80"/>
      <c r="G171" s="81"/>
      <c r="H171" s="80"/>
      <c r="I171" s="81"/>
      <c r="J171" s="80"/>
      <c r="K171" s="81"/>
      <c r="L171" s="80"/>
      <c r="M171" s="81"/>
      <c r="N171" s="80"/>
      <c r="O171" s="81"/>
      <c r="AB171" s="88">
        <f t="shared" si="11"/>
        <v>3752</v>
      </c>
      <c r="AC171" s="88">
        <f t="shared" si="11"/>
        <v>376</v>
      </c>
      <c r="AD171" s="88">
        <f t="shared" si="11"/>
        <v>76</v>
      </c>
    </row>
    <row r="172" spans="1:30">
      <c r="A172" s="76">
        <v>170</v>
      </c>
      <c r="B172" s="80">
        <f>ROUND(INDEX(LvConstants[N],MATCH(B$1,LvConstants[Type],0))*(($A172-1)*100/($T$8-$T$7))^$T$9,0)</f>
        <v>3807402</v>
      </c>
      <c r="C172" s="81">
        <f t="shared" si="9"/>
        <v>56072</v>
      </c>
      <c r="D172" s="80">
        <f>ROUND(INDEX(LvConstants[N],MATCH(D$1,LvConstants[Type],0))*(($A172-1)*100/($T$8-$T$7))^$T$9,0)</f>
        <v>5711104</v>
      </c>
      <c r="E172" s="81">
        <f t="shared" si="9"/>
        <v>84110</v>
      </c>
      <c r="F172" s="80"/>
      <c r="G172" s="81"/>
      <c r="H172" s="80"/>
      <c r="I172" s="81"/>
      <c r="J172" s="80"/>
      <c r="K172" s="81"/>
      <c r="L172" s="80"/>
      <c r="M172" s="81"/>
      <c r="N172" s="80"/>
      <c r="O172" s="81"/>
      <c r="AB172" s="88">
        <f t="shared" si="11"/>
        <v>3808</v>
      </c>
      <c r="AC172" s="88">
        <f t="shared" si="11"/>
        <v>381</v>
      </c>
      <c r="AD172" s="88">
        <f t="shared" si="11"/>
        <v>77</v>
      </c>
    </row>
    <row r="173" spans="1:30">
      <c r="A173" s="79">
        <v>171</v>
      </c>
      <c r="B173" s="80">
        <f>ROUND(INDEX(LvConstants[N],MATCH(B$1,LvConstants[Type],0))*(($A173-1)*100/($T$8-$T$7))^$T$9,0)</f>
        <v>3863975</v>
      </c>
      <c r="C173" s="81">
        <f t="shared" si="9"/>
        <v>56573</v>
      </c>
      <c r="D173" s="80">
        <f>ROUND(INDEX(LvConstants[N],MATCH(D$1,LvConstants[Type],0))*(($A173-1)*100/($T$8-$T$7))^$T$9,0)</f>
        <v>5795963</v>
      </c>
      <c r="E173" s="81">
        <f t="shared" si="9"/>
        <v>84859</v>
      </c>
      <c r="F173" s="80"/>
      <c r="G173" s="81"/>
      <c r="H173" s="80"/>
      <c r="I173" s="81"/>
      <c r="J173" s="80"/>
      <c r="K173" s="81"/>
      <c r="L173" s="80"/>
      <c r="M173" s="81"/>
      <c r="N173" s="80"/>
      <c r="O173" s="81"/>
      <c r="AB173" s="88">
        <f t="shared" si="11"/>
        <v>3864</v>
      </c>
      <c r="AC173" s="88">
        <f t="shared" si="11"/>
        <v>387</v>
      </c>
      <c r="AD173" s="88">
        <f t="shared" si="11"/>
        <v>78</v>
      </c>
    </row>
    <row r="174" spans="1:30">
      <c r="A174" s="76">
        <v>172</v>
      </c>
      <c r="B174" s="80">
        <f>ROUND(INDEX(LvConstants[N],MATCH(B$1,LvConstants[Type],0))*(($A174-1)*100/($T$8-$T$7))^$T$9,0)</f>
        <v>3921049</v>
      </c>
      <c r="C174" s="81">
        <f t="shared" si="9"/>
        <v>57074</v>
      </c>
      <c r="D174" s="80">
        <f>ROUND(INDEX(LvConstants[N],MATCH(D$1,LvConstants[Type],0))*(($A174-1)*100/($T$8-$T$7))^$T$9,0)</f>
        <v>5881574</v>
      </c>
      <c r="E174" s="81">
        <f t="shared" si="9"/>
        <v>85611</v>
      </c>
      <c r="F174" s="80"/>
      <c r="G174" s="81"/>
      <c r="H174" s="80"/>
      <c r="I174" s="81"/>
      <c r="J174" s="80"/>
      <c r="K174" s="81"/>
      <c r="L174" s="80"/>
      <c r="M174" s="81"/>
      <c r="N174" s="80"/>
      <c r="O174" s="81"/>
      <c r="AB174" s="88">
        <f t="shared" si="11"/>
        <v>3922</v>
      </c>
      <c r="AC174" s="88">
        <f t="shared" si="11"/>
        <v>393</v>
      </c>
      <c r="AD174" s="88">
        <f t="shared" si="11"/>
        <v>79</v>
      </c>
    </row>
    <row r="175" spans="1:30">
      <c r="A175" s="79">
        <v>173</v>
      </c>
      <c r="B175" s="80">
        <f>ROUND(INDEX(LvConstants[N],MATCH(B$1,LvConstants[Type],0))*(($A175-1)*100/($T$8-$T$7))^$T$9,0)</f>
        <v>3978626</v>
      </c>
      <c r="C175" s="81">
        <f t="shared" si="9"/>
        <v>57577</v>
      </c>
      <c r="D175" s="80">
        <f>ROUND(INDEX(LvConstants[N],MATCH(D$1,LvConstants[Type],0))*(($A175-1)*100/($T$8-$T$7))^$T$9,0)</f>
        <v>5967939</v>
      </c>
      <c r="E175" s="81">
        <f t="shared" si="9"/>
        <v>86365</v>
      </c>
      <c r="F175" s="80"/>
      <c r="G175" s="81"/>
      <c r="H175" s="80"/>
      <c r="I175" s="81"/>
      <c r="J175" s="80"/>
      <c r="K175" s="81"/>
      <c r="L175" s="80"/>
      <c r="M175" s="81"/>
      <c r="N175" s="80"/>
      <c r="O175" s="81"/>
      <c r="AB175" s="88">
        <f t="shared" si="11"/>
        <v>3979</v>
      </c>
      <c r="AC175" s="88">
        <f t="shared" si="11"/>
        <v>398</v>
      </c>
      <c r="AD175" s="88">
        <f t="shared" si="11"/>
        <v>80</v>
      </c>
    </row>
    <row r="176" spans="1:30">
      <c r="A176" s="76">
        <v>174</v>
      </c>
      <c r="B176" s="80">
        <f>ROUND(INDEX(LvConstants[N],MATCH(B$1,LvConstants[Type],0))*(($A176-1)*100/($T$8-$T$7))^$T$9,0)</f>
        <v>4036707</v>
      </c>
      <c r="C176" s="81">
        <f t="shared" si="9"/>
        <v>58081</v>
      </c>
      <c r="D176" s="80">
        <f>ROUND(INDEX(LvConstants[N],MATCH(D$1,LvConstants[Type],0))*(($A176-1)*100/($T$8-$T$7))^$T$9,0)</f>
        <v>6055061</v>
      </c>
      <c r="E176" s="81">
        <f t="shared" si="9"/>
        <v>87122</v>
      </c>
      <c r="F176" s="80"/>
      <c r="G176" s="81"/>
      <c r="H176" s="80"/>
      <c r="I176" s="81"/>
      <c r="J176" s="80"/>
      <c r="K176" s="81"/>
      <c r="L176" s="80"/>
      <c r="M176" s="81"/>
      <c r="N176" s="80"/>
      <c r="O176" s="81"/>
      <c r="AB176" s="88">
        <f t="shared" si="11"/>
        <v>4037</v>
      </c>
      <c r="AC176" s="88">
        <f t="shared" si="11"/>
        <v>404</v>
      </c>
      <c r="AD176" s="88">
        <f t="shared" si="11"/>
        <v>81</v>
      </c>
    </row>
    <row r="177" spans="1:30">
      <c r="A177" s="79">
        <v>175</v>
      </c>
      <c r="B177" s="80">
        <f>ROUND(INDEX(LvConstants[N],MATCH(B$1,LvConstants[Type],0))*(($A177-1)*100/($T$8-$T$7))^$T$9,0)</f>
        <v>4095294</v>
      </c>
      <c r="C177" s="81">
        <f t="shared" si="9"/>
        <v>58587</v>
      </c>
      <c r="D177" s="80">
        <f>ROUND(INDEX(LvConstants[N],MATCH(D$1,LvConstants[Type],0))*(($A177-1)*100/($T$8-$T$7))^$T$9,0)</f>
        <v>6142942</v>
      </c>
      <c r="E177" s="81">
        <f t="shared" si="9"/>
        <v>87881</v>
      </c>
      <c r="F177" s="80"/>
      <c r="G177" s="81"/>
      <c r="H177" s="80"/>
      <c r="I177" s="81"/>
      <c r="J177" s="80"/>
      <c r="K177" s="81"/>
      <c r="L177" s="80"/>
      <c r="M177" s="81"/>
      <c r="N177" s="80"/>
      <c r="O177" s="81"/>
      <c r="AB177" s="88">
        <f t="shared" si="11"/>
        <v>4096</v>
      </c>
      <c r="AC177" s="88">
        <f t="shared" si="11"/>
        <v>410</v>
      </c>
      <c r="AD177" s="88">
        <f t="shared" si="11"/>
        <v>82</v>
      </c>
    </row>
    <row r="178" spans="1:30">
      <c r="A178" s="76">
        <v>176</v>
      </c>
      <c r="B178" s="80">
        <f>ROUND(INDEX(LvConstants[N],MATCH(B$1,LvConstants[Type],0))*(($A178-1)*100/($T$8-$T$7))^$T$9,0)</f>
        <v>4154389</v>
      </c>
      <c r="C178" s="81">
        <f t="shared" si="9"/>
        <v>59095</v>
      </c>
      <c r="D178" s="80">
        <f>ROUND(INDEX(LvConstants[N],MATCH(D$1,LvConstants[Type],0))*(($A178-1)*100/($T$8-$T$7))^$T$9,0)</f>
        <v>6231583</v>
      </c>
      <c r="E178" s="81">
        <f t="shared" si="9"/>
        <v>88641</v>
      </c>
      <c r="F178" s="80"/>
      <c r="G178" s="81"/>
      <c r="H178" s="80"/>
      <c r="I178" s="81"/>
      <c r="J178" s="80"/>
      <c r="K178" s="81"/>
      <c r="L178" s="80"/>
      <c r="M178" s="81"/>
      <c r="N178" s="80"/>
      <c r="O178" s="81"/>
      <c r="AB178" s="88">
        <f t="shared" si="11"/>
        <v>4155</v>
      </c>
      <c r="AC178" s="88">
        <f t="shared" si="11"/>
        <v>416</v>
      </c>
      <c r="AD178" s="88">
        <f t="shared" si="11"/>
        <v>84</v>
      </c>
    </row>
    <row r="179" spans="1:30">
      <c r="A179" s="79">
        <v>177</v>
      </c>
      <c r="B179" s="80">
        <f>ROUND(INDEX(LvConstants[N],MATCH(B$1,LvConstants[Type],0))*(($A179-1)*100/($T$8-$T$7))^$T$9,0)</f>
        <v>4213992</v>
      </c>
      <c r="C179" s="81">
        <f t="shared" si="9"/>
        <v>59603</v>
      </c>
      <c r="D179" s="80">
        <f>ROUND(INDEX(LvConstants[N],MATCH(D$1,LvConstants[Type],0))*(($A179-1)*100/($T$8-$T$7))^$T$9,0)</f>
        <v>6320988</v>
      </c>
      <c r="E179" s="81">
        <f t="shared" si="9"/>
        <v>89405</v>
      </c>
      <c r="F179" s="80"/>
      <c r="G179" s="81"/>
      <c r="H179" s="80"/>
      <c r="I179" s="81"/>
      <c r="J179" s="80"/>
      <c r="K179" s="81"/>
      <c r="L179" s="80"/>
      <c r="M179" s="81"/>
      <c r="N179" s="80"/>
      <c r="O179" s="81"/>
      <c r="AB179" s="88">
        <f t="shared" si="11"/>
        <v>4214</v>
      </c>
      <c r="AC179" s="88">
        <f t="shared" si="11"/>
        <v>422</v>
      </c>
      <c r="AD179" s="88">
        <f t="shared" si="11"/>
        <v>85</v>
      </c>
    </row>
    <row r="180" spans="1:30">
      <c r="A180" s="76">
        <v>178</v>
      </c>
      <c r="B180" s="80">
        <f>ROUND(INDEX(LvConstants[N],MATCH(B$1,LvConstants[Type],0))*(($A180-1)*100/($T$8-$T$7))^$T$9,0)</f>
        <v>4274105</v>
      </c>
      <c r="C180" s="81">
        <f t="shared" si="9"/>
        <v>60113</v>
      </c>
      <c r="D180" s="80">
        <f>ROUND(INDEX(LvConstants[N],MATCH(D$1,LvConstants[Type],0))*(($A180-1)*100/($T$8-$T$7))^$T$9,0)</f>
        <v>6411157</v>
      </c>
      <c r="E180" s="81">
        <f t="shared" si="9"/>
        <v>90169</v>
      </c>
      <c r="F180" s="80"/>
      <c r="G180" s="81"/>
      <c r="H180" s="80"/>
      <c r="I180" s="81"/>
      <c r="J180" s="80"/>
      <c r="K180" s="81"/>
      <c r="L180" s="80"/>
      <c r="M180" s="81"/>
      <c r="N180" s="80"/>
      <c r="O180" s="81"/>
      <c r="AB180" s="88">
        <f t="shared" si="11"/>
        <v>4275</v>
      </c>
      <c r="AC180" s="88">
        <f t="shared" si="11"/>
        <v>428</v>
      </c>
      <c r="AD180" s="88">
        <f t="shared" si="11"/>
        <v>86</v>
      </c>
    </row>
    <row r="181" spans="1:30">
      <c r="A181" s="79">
        <v>179</v>
      </c>
      <c r="B181" s="80">
        <f>ROUND(INDEX(LvConstants[N],MATCH(B$1,LvConstants[Type],0))*(($A181-1)*100/($T$8-$T$7))^$T$9,0)</f>
        <v>4334730</v>
      </c>
      <c r="C181" s="81">
        <f t="shared" si="9"/>
        <v>60625</v>
      </c>
      <c r="D181" s="80">
        <f>ROUND(INDEX(LvConstants[N],MATCH(D$1,LvConstants[Type],0))*(($A181-1)*100/($T$8-$T$7))^$T$9,0)</f>
        <v>6502095</v>
      </c>
      <c r="E181" s="81">
        <f t="shared" si="9"/>
        <v>90938</v>
      </c>
      <c r="F181" s="80"/>
      <c r="G181" s="81"/>
      <c r="H181" s="80"/>
      <c r="I181" s="81"/>
      <c r="J181" s="80"/>
      <c r="K181" s="81"/>
      <c r="L181" s="80"/>
      <c r="M181" s="81"/>
      <c r="N181" s="80"/>
      <c r="O181" s="81"/>
      <c r="AB181" s="88">
        <f t="shared" si="11"/>
        <v>4335</v>
      </c>
      <c r="AC181" s="88">
        <f t="shared" si="11"/>
        <v>434</v>
      </c>
      <c r="AD181" s="88">
        <f t="shared" si="11"/>
        <v>87</v>
      </c>
    </row>
    <row r="182" spans="1:30">
      <c r="A182" s="76">
        <v>180</v>
      </c>
      <c r="B182" s="80">
        <f>ROUND(INDEX(LvConstants[N],MATCH(B$1,LvConstants[Type],0))*(($A182-1)*100/($T$8-$T$7))^$T$9,0)</f>
        <v>4395867</v>
      </c>
      <c r="C182" s="81">
        <f t="shared" si="9"/>
        <v>61137</v>
      </c>
      <c r="D182" s="80">
        <f>ROUND(INDEX(LvConstants[N],MATCH(D$1,LvConstants[Type],0))*(($A182-1)*100/($T$8-$T$7))^$T$9,0)</f>
        <v>6593801</v>
      </c>
      <c r="E182" s="81">
        <f t="shared" si="9"/>
        <v>91706</v>
      </c>
      <c r="F182" s="80"/>
      <c r="G182" s="81"/>
      <c r="H182" s="80"/>
      <c r="I182" s="81"/>
      <c r="J182" s="80"/>
      <c r="K182" s="81"/>
      <c r="L182" s="80"/>
      <c r="M182" s="81"/>
      <c r="N182" s="80"/>
      <c r="O182" s="81"/>
      <c r="AB182" s="88">
        <f t="shared" si="11"/>
        <v>4396</v>
      </c>
      <c r="AC182" s="88">
        <f t="shared" si="11"/>
        <v>440</v>
      </c>
      <c r="AD182" s="88">
        <f t="shared" si="11"/>
        <v>88</v>
      </c>
    </row>
    <row r="183" spans="1:30">
      <c r="A183" s="79">
        <v>181</v>
      </c>
      <c r="B183" s="80">
        <f>ROUND(INDEX(LvConstants[N],MATCH(B$1,LvConstants[Type],0))*(($A183-1)*100/($T$8-$T$7))^$T$9,0)</f>
        <v>4457520</v>
      </c>
      <c r="C183" s="81">
        <f t="shared" si="9"/>
        <v>61653</v>
      </c>
      <c r="D183" s="80">
        <f>ROUND(INDEX(LvConstants[N],MATCH(D$1,LvConstants[Type],0))*(($A183-1)*100/($T$8-$T$7))^$T$9,0)</f>
        <v>6686280</v>
      </c>
      <c r="E183" s="81">
        <f t="shared" si="9"/>
        <v>92479</v>
      </c>
      <c r="F183" s="80"/>
      <c r="G183" s="81"/>
      <c r="H183" s="80"/>
      <c r="I183" s="81"/>
      <c r="J183" s="80"/>
      <c r="K183" s="81"/>
      <c r="L183" s="80"/>
      <c r="M183" s="81"/>
      <c r="N183" s="80"/>
      <c r="O183" s="81"/>
      <c r="AB183" s="88">
        <f t="shared" si="11"/>
        <v>4458</v>
      </c>
      <c r="AC183" s="88">
        <f t="shared" si="11"/>
        <v>446</v>
      </c>
      <c r="AD183" s="88">
        <f t="shared" si="11"/>
        <v>90</v>
      </c>
    </row>
    <row r="184" spans="1:30">
      <c r="A184" s="76">
        <v>182</v>
      </c>
      <c r="B184" s="80">
        <f>ROUND(INDEX(LvConstants[N],MATCH(B$1,LvConstants[Type],0))*(($A184-1)*100/($T$8-$T$7))^$T$9,0)</f>
        <v>4519688</v>
      </c>
      <c r="C184" s="81">
        <f t="shared" si="9"/>
        <v>62168</v>
      </c>
      <c r="D184" s="80">
        <f>ROUND(INDEX(LvConstants[N],MATCH(D$1,LvConstants[Type],0))*(($A184-1)*100/($T$8-$T$7))^$T$9,0)</f>
        <v>6779532</v>
      </c>
      <c r="E184" s="81">
        <f t="shared" si="9"/>
        <v>93252</v>
      </c>
      <c r="F184" s="80"/>
      <c r="G184" s="81"/>
      <c r="H184" s="80"/>
      <c r="I184" s="81"/>
      <c r="J184" s="80"/>
      <c r="K184" s="81"/>
      <c r="L184" s="80"/>
      <c r="M184" s="81"/>
      <c r="N184" s="80"/>
      <c r="O184" s="81"/>
      <c r="AB184" s="88">
        <f t="shared" ref="AB184:AD202" si="12">ROUNDUP($B184*AB$1/AB$2,0)</f>
        <v>4520</v>
      </c>
      <c r="AC184" s="88">
        <f t="shared" si="12"/>
        <v>452</v>
      </c>
      <c r="AD184" s="88">
        <f t="shared" si="12"/>
        <v>91</v>
      </c>
    </row>
    <row r="185" spans="1:30">
      <c r="A185" s="79">
        <v>183</v>
      </c>
      <c r="B185" s="80">
        <f>ROUND(INDEX(LvConstants[N],MATCH(B$1,LvConstants[Type],0))*(($A185-1)*100/($T$8-$T$7))^$T$9,0)</f>
        <v>4582373</v>
      </c>
      <c r="C185" s="81">
        <f t="shared" si="9"/>
        <v>62685</v>
      </c>
      <c r="D185" s="80">
        <f>ROUND(INDEX(LvConstants[N],MATCH(D$1,LvConstants[Type],0))*(($A185-1)*100/($T$8-$T$7))^$T$9,0)</f>
        <v>6873560</v>
      </c>
      <c r="E185" s="81">
        <f t="shared" si="9"/>
        <v>94028</v>
      </c>
      <c r="F185" s="80"/>
      <c r="G185" s="81"/>
      <c r="H185" s="80"/>
      <c r="I185" s="81"/>
      <c r="J185" s="80"/>
      <c r="K185" s="81"/>
      <c r="L185" s="80"/>
      <c r="M185" s="81"/>
      <c r="N185" s="80"/>
      <c r="O185" s="81"/>
      <c r="AB185" s="88">
        <f t="shared" si="12"/>
        <v>4583</v>
      </c>
      <c r="AC185" s="88">
        <f t="shared" si="12"/>
        <v>459</v>
      </c>
      <c r="AD185" s="88">
        <f t="shared" si="12"/>
        <v>92</v>
      </c>
    </row>
    <row r="186" spans="1:30">
      <c r="A186" s="76">
        <v>184</v>
      </c>
      <c r="B186" s="80">
        <f>ROUND(INDEX(LvConstants[N],MATCH(B$1,LvConstants[Type],0))*(($A186-1)*100/($T$8-$T$7))^$T$9,0)</f>
        <v>4645578</v>
      </c>
      <c r="C186" s="81">
        <f t="shared" si="9"/>
        <v>63205</v>
      </c>
      <c r="D186" s="80">
        <f>ROUND(INDEX(LvConstants[N],MATCH(D$1,LvConstants[Type],0))*(($A186-1)*100/($T$8-$T$7))^$T$9,0)</f>
        <v>6968367</v>
      </c>
      <c r="E186" s="81">
        <f t="shared" si="9"/>
        <v>94807</v>
      </c>
      <c r="F186" s="80"/>
      <c r="G186" s="81"/>
      <c r="H186" s="80"/>
      <c r="I186" s="81"/>
      <c r="J186" s="80"/>
      <c r="K186" s="81"/>
      <c r="L186" s="80"/>
      <c r="M186" s="81"/>
      <c r="N186" s="80"/>
      <c r="O186" s="81"/>
      <c r="AB186" s="88">
        <f t="shared" si="12"/>
        <v>4646</v>
      </c>
      <c r="AC186" s="88">
        <f t="shared" si="12"/>
        <v>465</v>
      </c>
      <c r="AD186" s="88">
        <f t="shared" si="12"/>
        <v>93</v>
      </c>
    </row>
    <row r="187" spans="1:30">
      <c r="A187" s="79">
        <v>185</v>
      </c>
      <c r="B187" s="80">
        <f>ROUND(INDEX(LvConstants[N],MATCH(B$1,LvConstants[Type],0))*(($A187-1)*100/($T$8-$T$7))^$T$9,0)</f>
        <v>4709302</v>
      </c>
      <c r="C187" s="81">
        <f t="shared" si="9"/>
        <v>63724</v>
      </c>
      <c r="D187" s="80">
        <f>ROUND(INDEX(LvConstants[N],MATCH(D$1,LvConstants[Type],0))*(($A187-1)*100/($T$8-$T$7))^$T$9,0)</f>
        <v>7063953</v>
      </c>
      <c r="E187" s="81">
        <f t="shared" si="9"/>
        <v>95586</v>
      </c>
      <c r="F187" s="80"/>
      <c r="G187" s="81"/>
      <c r="H187" s="80"/>
      <c r="I187" s="81"/>
      <c r="J187" s="80"/>
      <c r="K187" s="81"/>
      <c r="L187" s="80"/>
      <c r="M187" s="81"/>
      <c r="N187" s="80"/>
      <c r="O187" s="81"/>
      <c r="AB187" s="88">
        <f t="shared" si="12"/>
        <v>4710</v>
      </c>
      <c r="AC187" s="88">
        <f t="shared" si="12"/>
        <v>471</v>
      </c>
      <c r="AD187" s="88">
        <f t="shared" si="12"/>
        <v>95</v>
      </c>
    </row>
    <row r="188" spans="1:30">
      <c r="A188" s="76">
        <v>186</v>
      </c>
      <c r="B188" s="80">
        <f>ROUND(INDEX(LvConstants[N],MATCH(B$1,LvConstants[Type],0))*(($A188-1)*100/($T$8-$T$7))^$T$9,0)</f>
        <v>4773548</v>
      </c>
      <c r="C188" s="81">
        <f t="shared" si="9"/>
        <v>64246</v>
      </c>
      <c r="D188" s="80">
        <f>ROUND(INDEX(LvConstants[N],MATCH(D$1,LvConstants[Type],0))*(($A188-1)*100/($T$8-$T$7))^$T$9,0)</f>
        <v>7160323</v>
      </c>
      <c r="E188" s="81">
        <f t="shared" si="9"/>
        <v>96370</v>
      </c>
      <c r="F188" s="80"/>
      <c r="G188" s="81"/>
      <c r="H188" s="80"/>
      <c r="I188" s="81"/>
      <c r="J188" s="80"/>
      <c r="K188" s="81"/>
      <c r="L188" s="80"/>
      <c r="M188" s="81"/>
      <c r="N188" s="80"/>
      <c r="O188" s="81"/>
      <c r="AB188" s="88">
        <f t="shared" si="12"/>
        <v>4774</v>
      </c>
      <c r="AC188" s="88">
        <f t="shared" si="12"/>
        <v>478</v>
      </c>
      <c r="AD188" s="88">
        <f t="shared" si="12"/>
        <v>96</v>
      </c>
    </row>
    <row r="189" spans="1:30">
      <c r="A189" s="79">
        <v>187</v>
      </c>
      <c r="B189" s="80">
        <f>ROUND(INDEX(LvConstants[N],MATCH(B$1,LvConstants[Type],0))*(($A189-1)*100/($T$8-$T$7))^$T$9,0)</f>
        <v>4838318</v>
      </c>
      <c r="C189" s="81">
        <f t="shared" si="9"/>
        <v>64770</v>
      </c>
      <c r="D189" s="80">
        <f>ROUND(INDEX(LvConstants[N],MATCH(D$1,LvConstants[Type],0))*(($A189-1)*100/($T$8-$T$7))^$T$9,0)</f>
        <v>7257476</v>
      </c>
      <c r="E189" s="81">
        <f t="shared" si="9"/>
        <v>97153</v>
      </c>
      <c r="F189" s="80"/>
      <c r="G189" s="81"/>
      <c r="H189" s="80"/>
      <c r="I189" s="81"/>
      <c r="J189" s="80"/>
      <c r="K189" s="81"/>
      <c r="L189" s="80"/>
      <c r="M189" s="81"/>
      <c r="N189" s="80"/>
      <c r="O189" s="81"/>
      <c r="AB189" s="88">
        <f t="shared" si="12"/>
        <v>4839</v>
      </c>
      <c r="AC189" s="88">
        <f t="shared" si="12"/>
        <v>484</v>
      </c>
      <c r="AD189" s="88">
        <f t="shared" si="12"/>
        <v>97</v>
      </c>
    </row>
    <row r="190" spans="1:30">
      <c r="A190" s="76">
        <v>188</v>
      </c>
      <c r="B190" s="80">
        <f>ROUND(INDEX(LvConstants[N],MATCH(B$1,LvConstants[Type],0))*(($A190-1)*100/($T$8-$T$7))^$T$9,0)</f>
        <v>4903611</v>
      </c>
      <c r="C190" s="81">
        <f t="shared" si="9"/>
        <v>65293</v>
      </c>
      <c r="D190" s="80">
        <f>ROUND(INDEX(LvConstants[N],MATCH(D$1,LvConstants[Type],0))*(($A190-1)*100/($T$8-$T$7))^$T$9,0)</f>
        <v>7355417</v>
      </c>
      <c r="E190" s="81">
        <f t="shared" si="9"/>
        <v>97941</v>
      </c>
      <c r="F190" s="80"/>
      <c r="G190" s="81"/>
      <c r="H190" s="80"/>
      <c r="I190" s="81"/>
      <c r="J190" s="80"/>
      <c r="K190" s="81"/>
      <c r="L190" s="80"/>
      <c r="M190" s="81"/>
      <c r="N190" s="80"/>
      <c r="O190" s="81"/>
      <c r="AB190" s="88">
        <f t="shared" si="12"/>
        <v>4904</v>
      </c>
      <c r="AC190" s="88">
        <f t="shared" si="12"/>
        <v>491</v>
      </c>
      <c r="AD190" s="88">
        <f t="shared" si="12"/>
        <v>99</v>
      </c>
    </row>
    <row r="191" spans="1:30">
      <c r="A191" s="79">
        <v>189</v>
      </c>
      <c r="B191" s="80">
        <f>ROUND(INDEX(LvConstants[N],MATCH(B$1,LvConstants[Type],0))*(($A191-1)*100/($T$8-$T$7))^$T$9,0)</f>
        <v>4969431</v>
      </c>
      <c r="C191" s="81">
        <f t="shared" si="9"/>
        <v>65820</v>
      </c>
      <c r="D191" s="80">
        <f>ROUND(INDEX(LvConstants[N],MATCH(D$1,LvConstants[Type],0))*(($A191-1)*100/($T$8-$T$7))^$T$9,0)</f>
        <v>7454146</v>
      </c>
      <c r="E191" s="81">
        <f t="shared" si="9"/>
        <v>98729</v>
      </c>
      <c r="F191" s="80"/>
      <c r="G191" s="81"/>
      <c r="H191" s="80"/>
      <c r="I191" s="81"/>
      <c r="J191" s="80"/>
      <c r="K191" s="81"/>
      <c r="L191" s="80"/>
      <c r="M191" s="81"/>
      <c r="N191" s="80"/>
      <c r="O191" s="81"/>
      <c r="AB191" s="88">
        <f t="shared" si="12"/>
        <v>4970</v>
      </c>
      <c r="AC191" s="88">
        <f t="shared" si="12"/>
        <v>497</v>
      </c>
      <c r="AD191" s="88">
        <f t="shared" si="12"/>
        <v>100</v>
      </c>
    </row>
    <row r="192" spans="1:30">
      <c r="A192" s="76">
        <v>190</v>
      </c>
      <c r="B192" s="80">
        <f>ROUND(INDEX(LvConstants[N],MATCH(B$1,LvConstants[Type],0))*(($A192-1)*100/($T$8-$T$7))^$T$9,0)</f>
        <v>5035777</v>
      </c>
      <c r="C192" s="81">
        <f t="shared" si="9"/>
        <v>66346</v>
      </c>
      <c r="D192" s="80">
        <f>ROUND(INDEX(LvConstants[N],MATCH(D$1,LvConstants[Type],0))*(($A192-1)*100/($T$8-$T$7))^$T$9,0)</f>
        <v>7553666</v>
      </c>
      <c r="E192" s="81">
        <f t="shared" si="9"/>
        <v>99520</v>
      </c>
      <c r="F192" s="80"/>
      <c r="G192" s="81"/>
      <c r="H192" s="80"/>
      <c r="I192" s="81"/>
      <c r="J192" s="80"/>
      <c r="K192" s="81"/>
      <c r="L192" s="80"/>
      <c r="M192" s="81"/>
      <c r="N192" s="80"/>
      <c r="O192" s="81"/>
      <c r="AB192" s="88">
        <f t="shared" si="12"/>
        <v>5036</v>
      </c>
      <c r="AC192" s="88">
        <f t="shared" si="12"/>
        <v>504</v>
      </c>
      <c r="AD192" s="88">
        <f t="shared" si="12"/>
        <v>101</v>
      </c>
    </row>
    <row r="193" spans="1:30">
      <c r="A193" s="79">
        <v>191</v>
      </c>
      <c r="B193" s="80">
        <f>ROUND(INDEX(LvConstants[N],MATCH(B$1,LvConstants[Type],0))*(($A193-1)*100/($T$8-$T$7))^$T$9,0)</f>
        <v>5102653</v>
      </c>
      <c r="C193" s="81">
        <f t="shared" si="9"/>
        <v>66876</v>
      </c>
      <c r="D193" s="80">
        <f>ROUND(INDEX(LvConstants[N],MATCH(D$1,LvConstants[Type],0))*(($A193-1)*100/($T$8-$T$7))^$T$9,0)</f>
        <v>7653979</v>
      </c>
      <c r="E193" s="81">
        <f t="shared" si="9"/>
        <v>100313</v>
      </c>
      <c r="F193" s="80"/>
      <c r="G193" s="81"/>
      <c r="H193" s="80"/>
      <c r="I193" s="81"/>
      <c r="J193" s="80"/>
      <c r="K193" s="81"/>
      <c r="L193" s="80"/>
      <c r="M193" s="81"/>
      <c r="N193" s="80"/>
      <c r="O193" s="81"/>
      <c r="AB193" s="88">
        <f t="shared" si="12"/>
        <v>5103</v>
      </c>
      <c r="AC193" s="88">
        <f t="shared" si="12"/>
        <v>511</v>
      </c>
      <c r="AD193" s="88">
        <f t="shared" si="12"/>
        <v>103</v>
      </c>
    </row>
    <row r="194" spans="1:30">
      <c r="A194" s="76">
        <v>192</v>
      </c>
      <c r="B194" s="80">
        <f>ROUND(INDEX(LvConstants[N],MATCH(B$1,LvConstants[Type],0))*(($A194-1)*100/($T$8-$T$7))^$T$9,0)</f>
        <v>5170058</v>
      </c>
      <c r="C194" s="81">
        <f t="shared" si="9"/>
        <v>67405</v>
      </c>
      <c r="D194" s="80">
        <f>ROUND(INDEX(LvConstants[N],MATCH(D$1,LvConstants[Type],0))*(($A194-1)*100/($T$8-$T$7))^$T$9,0)</f>
        <v>7755087</v>
      </c>
      <c r="E194" s="81">
        <f t="shared" si="9"/>
        <v>101108</v>
      </c>
      <c r="F194" s="80"/>
      <c r="G194" s="81"/>
      <c r="H194" s="80"/>
      <c r="I194" s="81"/>
      <c r="J194" s="80"/>
      <c r="K194" s="81"/>
      <c r="L194" s="80"/>
      <c r="M194" s="81"/>
      <c r="N194" s="80"/>
      <c r="O194" s="81"/>
      <c r="AB194" s="88">
        <f t="shared" si="12"/>
        <v>5171</v>
      </c>
      <c r="AC194" s="88">
        <f t="shared" si="12"/>
        <v>518</v>
      </c>
      <c r="AD194" s="88">
        <f t="shared" si="12"/>
        <v>104</v>
      </c>
    </row>
    <row r="195" spans="1:30">
      <c r="A195" s="79">
        <v>193</v>
      </c>
      <c r="B195" s="80">
        <f>ROUND(INDEX(LvConstants[N],MATCH(B$1,LvConstants[Type],0))*(($A195-1)*100/($T$8-$T$7))^$T$9,0)</f>
        <v>5237995</v>
      </c>
      <c r="C195" s="81">
        <f t="shared" si="9"/>
        <v>67937</v>
      </c>
      <c r="D195" s="80">
        <f>ROUND(INDEX(LvConstants[N],MATCH(D$1,LvConstants[Type],0))*(($A195-1)*100/($T$8-$T$7))^$T$9,0)</f>
        <v>7856993</v>
      </c>
      <c r="E195" s="81">
        <f t="shared" si="9"/>
        <v>101906</v>
      </c>
      <c r="F195" s="80"/>
      <c r="G195" s="81"/>
      <c r="H195" s="80"/>
      <c r="I195" s="81"/>
      <c r="J195" s="80"/>
      <c r="K195" s="81"/>
      <c r="L195" s="80"/>
      <c r="M195" s="81"/>
      <c r="N195" s="80"/>
      <c r="O195" s="81"/>
      <c r="AB195" s="88">
        <f t="shared" si="12"/>
        <v>5238</v>
      </c>
      <c r="AC195" s="88">
        <f t="shared" si="12"/>
        <v>524</v>
      </c>
      <c r="AD195" s="88">
        <f t="shared" si="12"/>
        <v>105</v>
      </c>
    </row>
    <row r="196" spans="1:30">
      <c r="A196" s="76">
        <v>194</v>
      </c>
      <c r="B196" s="80">
        <f>ROUND(INDEX(LvConstants[N],MATCH(B$1,LvConstants[Type],0))*(($A196-1)*100/($T$8-$T$7))^$T$9,0)</f>
        <v>5306465</v>
      </c>
      <c r="C196" s="81">
        <f t="shared" ref="C196:E202" si="13">IF(B196=0,0,B196-B195)</f>
        <v>68470</v>
      </c>
      <c r="D196" s="80">
        <f>ROUND(INDEX(LvConstants[N],MATCH(D$1,LvConstants[Type],0))*(($A196-1)*100/($T$8-$T$7))^$T$9,0)</f>
        <v>7959697</v>
      </c>
      <c r="E196" s="81">
        <f t="shared" si="13"/>
        <v>102704</v>
      </c>
      <c r="F196" s="80"/>
      <c r="G196" s="81"/>
      <c r="H196" s="80"/>
      <c r="I196" s="81"/>
      <c r="J196" s="80"/>
      <c r="K196" s="81"/>
      <c r="L196" s="80"/>
      <c r="M196" s="81"/>
      <c r="N196" s="80"/>
      <c r="O196" s="81"/>
      <c r="AB196" s="88">
        <f t="shared" si="12"/>
        <v>5307</v>
      </c>
      <c r="AC196" s="88">
        <f t="shared" si="12"/>
        <v>531</v>
      </c>
      <c r="AD196" s="88">
        <f t="shared" si="12"/>
        <v>107</v>
      </c>
    </row>
    <row r="197" spans="1:30">
      <c r="A197" s="79">
        <v>195</v>
      </c>
      <c r="B197" s="80">
        <f>ROUND(INDEX(LvConstants[N],MATCH(B$1,LvConstants[Type],0))*(($A197-1)*100/($T$8-$T$7))^$T$9,0)</f>
        <v>5375469</v>
      </c>
      <c r="C197" s="81">
        <f t="shared" si="13"/>
        <v>69004</v>
      </c>
      <c r="D197" s="80">
        <f>ROUND(INDEX(LvConstants[N],MATCH(D$1,LvConstants[Type],0))*(($A197-1)*100/($T$8-$T$7))^$T$9,0)</f>
        <v>8063203</v>
      </c>
      <c r="E197" s="81">
        <f t="shared" si="13"/>
        <v>103506</v>
      </c>
      <c r="F197" s="80"/>
      <c r="G197" s="81"/>
      <c r="H197" s="80"/>
      <c r="I197" s="81"/>
      <c r="J197" s="80"/>
      <c r="K197" s="81"/>
      <c r="L197" s="80"/>
      <c r="M197" s="81"/>
      <c r="N197" s="80"/>
      <c r="O197" s="81"/>
      <c r="AB197" s="88">
        <f t="shared" si="12"/>
        <v>5376</v>
      </c>
      <c r="AC197" s="88">
        <f t="shared" si="12"/>
        <v>538</v>
      </c>
      <c r="AD197" s="88">
        <f t="shared" si="12"/>
        <v>108</v>
      </c>
    </row>
    <row r="198" spans="1:30">
      <c r="A198" s="76">
        <v>196</v>
      </c>
      <c r="B198" s="80">
        <f>ROUND(INDEX(LvConstants[N],MATCH(B$1,LvConstants[Type],0))*(($A198-1)*100/($T$8-$T$7))^$T$9,0)</f>
        <v>5445008</v>
      </c>
      <c r="C198" s="81">
        <f t="shared" si="13"/>
        <v>69539</v>
      </c>
      <c r="D198" s="80">
        <f>ROUND(INDEX(LvConstants[N],MATCH(D$1,LvConstants[Type],0))*(($A198-1)*100/($T$8-$T$7))^$T$9,0)</f>
        <v>8167512</v>
      </c>
      <c r="E198" s="81">
        <f t="shared" si="13"/>
        <v>104309</v>
      </c>
      <c r="F198" s="80"/>
      <c r="G198" s="81"/>
      <c r="H198" s="80"/>
      <c r="I198" s="81"/>
      <c r="J198" s="80"/>
      <c r="K198" s="81"/>
      <c r="L198" s="80"/>
      <c r="M198" s="81"/>
      <c r="N198" s="80"/>
      <c r="O198" s="81"/>
      <c r="AB198" s="88">
        <f t="shared" si="12"/>
        <v>5446</v>
      </c>
      <c r="AC198" s="88">
        <f t="shared" si="12"/>
        <v>545</v>
      </c>
      <c r="AD198" s="88">
        <f t="shared" si="12"/>
        <v>109</v>
      </c>
    </row>
    <row r="199" spans="1:30">
      <c r="A199" s="79">
        <v>197</v>
      </c>
      <c r="B199" s="80">
        <f>ROUND(INDEX(LvConstants[N],MATCH(B$1,LvConstants[Type],0))*(($A199-1)*100/($T$8-$T$7))^$T$9,0)</f>
        <v>5515085</v>
      </c>
      <c r="C199" s="81">
        <f t="shared" si="13"/>
        <v>70077</v>
      </c>
      <c r="D199" s="80">
        <f>ROUND(INDEX(LvConstants[N],MATCH(D$1,LvConstants[Type],0))*(($A199-1)*100/($T$8-$T$7))^$T$9,0)</f>
        <v>8272627</v>
      </c>
      <c r="E199" s="81">
        <f t="shared" si="13"/>
        <v>105115</v>
      </c>
      <c r="F199" s="80"/>
      <c r="G199" s="81"/>
      <c r="H199" s="80"/>
      <c r="I199" s="81"/>
      <c r="J199" s="80"/>
      <c r="K199" s="81"/>
      <c r="L199" s="80"/>
      <c r="M199" s="81"/>
      <c r="N199" s="80"/>
      <c r="O199" s="81"/>
      <c r="AB199" s="88">
        <f t="shared" si="12"/>
        <v>5516</v>
      </c>
      <c r="AC199" s="88">
        <f t="shared" si="12"/>
        <v>552</v>
      </c>
      <c r="AD199" s="88">
        <f t="shared" si="12"/>
        <v>111</v>
      </c>
    </row>
    <row r="200" spans="1:30">
      <c r="A200" s="76">
        <v>198</v>
      </c>
      <c r="B200" s="80">
        <f>ROUND(INDEX(LvConstants[N],MATCH(B$1,LvConstants[Type],0))*(($A200-1)*100/($T$8-$T$7))^$T$9,0)</f>
        <v>5585700</v>
      </c>
      <c r="C200" s="81">
        <f t="shared" si="13"/>
        <v>70615</v>
      </c>
      <c r="D200" s="80">
        <f>ROUND(INDEX(LvConstants[N],MATCH(D$1,LvConstants[Type],0))*(($A200-1)*100/($T$8-$T$7))^$T$9,0)</f>
        <v>8378549</v>
      </c>
      <c r="E200" s="81">
        <f t="shared" si="13"/>
        <v>105922</v>
      </c>
      <c r="F200" s="80"/>
      <c r="G200" s="81"/>
      <c r="H200" s="80"/>
      <c r="I200" s="81"/>
      <c r="J200" s="80"/>
      <c r="K200" s="81"/>
      <c r="L200" s="80"/>
      <c r="M200" s="81"/>
      <c r="N200" s="80"/>
      <c r="O200" s="81"/>
      <c r="AB200" s="88">
        <f t="shared" si="12"/>
        <v>5586</v>
      </c>
      <c r="AC200" s="88">
        <f t="shared" si="12"/>
        <v>559</v>
      </c>
      <c r="AD200" s="88">
        <f t="shared" si="12"/>
        <v>112</v>
      </c>
    </row>
    <row r="201" spans="1:30">
      <c r="A201" s="79">
        <v>199</v>
      </c>
      <c r="B201" s="80">
        <f>ROUND(INDEX(LvConstants[N],MATCH(B$1,LvConstants[Type],0))*(($A201-1)*100/($T$8-$T$7))^$T$9,0)</f>
        <v>5656854</v>
      </c>
      <c r="C201" s="81">
        <f t="shared" si="13"/>
        <v>71154</v>
      </c>
      <c r="D201" s="80">
        <f>ROUND(INDEX(LvConstants[N],MATCH(D$1,LvConstants[Type],0))*(($A201-1)*100/($T$8-$T$7))^$T$9,0)</f>
        <v>8485281</v>
      </c>
      <c r="E201" s="81">
        <f t="shared" si="13"/>
        <v>106732</v>
      </c>
      <c r="F201" s="80"/>
      <c r="G201" s="81"/>
      <c r="H201" s="80"/>
      <c r="I201" s="81"/>
      <c r="J201" s="80"/>
      <c r="K201" s="81"/>
      <c r="L201" s="80"/>
      <c r="M201" s="81"/>
      <c r="N201" s="80"/>
      <c r="O201" s="81"/>
      <c r="AB201" s="88">
        <f t="shared" si="12"/>
        <v>5657</v>
      </c>
      <c r="AC201" s="88">
        <f t="shared" si="12"/>
        <v>566</v>
      </c>
      <c r="AD201" s="88">
        <f t="shared" si="12"/>
        <v>114</v>
      </c>
    </row>
    <row r="202" spans="1:30">
      <c r="A202" s="76">
        <v>200</v>
      </c>
      <c r="B202" s="80">
        <f>ROUND(INDEX(LvConstants[N],MATCH(B$1,LvConstants[Type],0))*(($A202-1)*100/($T$8-$T$7))^$T$9,0)</f>
        <v>5728550</v>
      </c>
      <c r="C202" s="81">
        <f t="shared" si="13"/>
        <v>71696</v>
      </c>
      <c r="D202" s="80">
        <f>ROUND(INDEX(LvConstants[N],MATCH(D$1,LvConstants[Type],0))*(($A202-1)*100/($T$8-$T$7))^$T$9,0)</f>
        <v>8592825</v>
      </c>
      <c r="E202" s="81">
        <f t="shared" si="13"/>
        <v>107544</v>
      </c>
      <c r="F202" s="80"/>
      <c r="G202" s="81"/>
      <c r="H202" s="80"/>
      <c r="I202" s="81"/>
      <c r="J202" s="80"/>
      <c r="K202" s="81"/>
      <c r="L202" s="80"/>
      <c r="M202" s="81"/>
      <c r="N202" s="80"/>
      <c r="O202" s="81"/>
      <c r="AB202" s="88">
        <f t="shared" si="12"/>
        <v>5729</v>
      </c>
      <c r="AC202" s="88">
        <f t="shared" si="12"/>
        <v>573</v>
      </c>
      <c r="AD202" s="88">
        <f t="shared" si="12"/>
        <v>115</v>
      </c>
    </row>
  </sheetData>
  <pageMargins left="0.75" right="0.75" top="1" bottom="1" header="0.5" footer="0.5"/>
  <pageSetup orientation="portrait" horizontalDpi="4294967292" verticalDpi="4294967292"/>
  <drawing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workbookViewId="0">
      <selection activeCell="T89" sqref="T89"/>
    </sheetView>
  </sheetViews>
  <sheetFormatPr baseColWidth="10" defaultRowHeight="12" x14ac:dyDescent="0"/>
  <sheetData>
    <row r="1" spans="1:17" ht="21">
      <c r="A1" s="17" t="s">
        <v>382</v>
      </c>
      <c r="J1" s="17" t="s">
        <v>383</v>
      </c>
    </row>
    <row r="2" spans="1:17" s="58" customFormat="1">
      <c r="A2" s="58" t="s">
        <v>376</v>
      </c>
      <c r="B2" s="58">
        <v>3</v>
      </c>
      <c r="C2" s="58">
        <v>4</v>
      </c>
      <c r="D2" s="58">
        <v>5</v>
      </c>
      <c r="E2" s="58">
        <v>6</v>
      </c>
      <c r="F2" s="58" t="s">
        <v>377</v>
      </c>
      <c r="G2" s="58" t="s">
        <v>375</v>
      </c>
      <c r="H2" s="58" t="s">
        <v>374</v>
      </c>
      <c r="J2" s="58" t="s">
        <v>376</v>
      </c>
      <c r="K2" s="58">
        <v>3</v>
      </c>
      <c r="L2" s="58">
        <v>4</v>
      </c>
      <c r="M2" s="58">
        <v>5</v>
      </c>
      <c r="N2" s="58">
        <v>6</v>
      </c>
      <c r="O2" s="58" t="s">
        <v>377</v>
      </c>
      <c r="P2" s="58" t="s">
        <v>375</v>
      </c>
      <c r="Q2" s="58" t="s">
        <v>374</v>
      </c>
    </row>
    <row r="3" spans="1:17">
      <c r="A3">
        <v>1</v>
      </c>
      <c r="B3">
        <v>1</v>
      </c>
      <c r="C3">
        <v>1</v>
      </c>
      <c r="H3">
        <f>SUM(B3:F3)</f>
        <v>2</v>
      </c>
      <c r="I3" s="60">
        <f>(100%+($H3-1)*'POLICY Power'!$Q$87)*(B3*(100%+(B$2-3))+C3*(100%+(C$2-3))+D3*(100%+(D$2-3))+E3*(100%+(E$2-3))*'POLICY Power'!$Q$86)</f>
        <v>3.75</v>
      </c>
      <c r="J3">
        <v>1</v>
      </c>
    </row>
    <row r="4" spans="1:17">
      <c r="A4">
        <v>2</v>
      </c>
      <c r="B4">
        <v>1</v>
      </c>
      <c r="H4">
        <f t="shared" ref="H4:H23" si="0">SUM(B4:F4)</f>
        <v>1</v>
      </c>
      <c r="I4" s="60">
        <f>(100%+($H4-1)*'POLICY Power'!$Q$87)*(B4*(100%+(B$2-3))+C4*(100%+(C$2-3))+D4*(100%+(D$2-3))+E4*(100%+(E$2-3))*'POLICY Power'!$Q$86)</f>
        <v>1</v>
      </c>
      <c r="J4">
        <v>2</v>
      </c>
    </row>
    <row r="5" spans="1:17">
      <c r="A5">
        <v>3</v>
      </c>
      <c r="B5">
        <v>1</v>
      </c>
      <c r="H5">
        <f t="shared" si="0"/>
        <v>1</v>
      </c>
      <c r="I5" s="60">
        <f>(100%+($H5-1)*'POLICY Power'!$Q$87)*(B5*(100%+(B$2-3))+C5*(100%+(C$2-3))+D5*(100%+(D$2-3))+E5*(100%+(E$2-3))*'POLICY Power'!$Q$86)</f>
        <v>1</v>
      </c>
      <c r="J5">
        <v>3</v>
      </c>
    </row>
    <row r="6" spans="1:17">
      <c r="A6">
        <v>4</v>
      </c>
      <c r="C6">
        <v>1</v>
      </c>
      <c r="H6">
        <f t="shared" si="0"/>
        <v>1</v>
      </c>
      <c r="I6" s="60">
        <f>(100%+($H6-1)*'POLICY Power'!$Q$87)*(B6*(100%+(B$2-3))+C6*(100%+(C$2-3))+D6*(100%+(D$2-3))+E6*(100%+(E$2-3))*'POLICY Power'!$Q$86)</f>
        <v>2</v>
      </c>
      <c r="J6">
        <v>4</v>
      </c>
    </row>
    <row r="7" spans="1:17">
      <c r="A7">
        <v>5</v>
      </c>
      <c r="B7">
        <v>1</v>
      </c>
      <c r="F7">
        <v>1</v>
      </c>
      <c r="H7">
        <f t="shared" si="0"/>
        <v>2</v>
      </c>
      <c r="I7" s="60">
        <f>(100%+($H7-1)*'POLICY Power'!$Q$87)*(B7*(100%+(B$2-3))+C7*(100%+(C$2-3))+D7*(100%+(D$2-3))+E7*(100%+(E$2-3))*'POLICY Power'!$Q$86)</f>
        <v>1.25</v>
      </c>
      <c r="J7">
        <v>5</v>
      </c>
    </row>
    <row r="8" spans="1:17">
      <c r="A8">
        <v>6</v>
      </c>
      <c r="C8">
        <v>2</v>
      </c>
      <c r="H8">
        <f t="shared" si="0"/>
        <v>2</v>
      </c>
      <c r="I8" s="60">
        <f>(100%+($H8-1)*'POLICY Power'!$Q$87)*(B8*(100%+(B$2-3))+C8*(100%+(C$2-3))+D8*(100%+(D$2-3))+E8*(100%+(E$2-3))*'POLICY Power'!$Q$86)</f>
        <v>5</v>
      </c>
      <c r="J8">
        <v>6</v>
      </c>
    </row>
    <row r="9" spans="1:17">
      <c r="A9">
        <v>7</v>
      </c>
      <c r="C9">
        <v>1</v>
      </c>
      <c r="H9">
        <f t="shared" si="0"/>
        <v>1</v>
      </c>
      <c r="I9" s="60">
        <f>(100%+($H9-1)*'POLICY Power'!$Q$87)*(B9*(100%+(B$2-3))+C9*(100%+(C$2-3))+D9*(100%+(D$2-3))+E9*(100%+(E$2-3))*'POLICY Power'!$Q$86)</f>
        <v>2</v>
      </c>
      <c r="J9">
        <v>7</v>
      </c>
    </row>
    <row r="10" spans="1:17">
      <c r="A10">
        <v>8</v>
      </c>
      <c r="B10">
        <v>3</v>
      </c>
      <c r="C10">
        <v>1</v>
      </c>
      <c r="G10">
        <v>1</v>
      </c>
      <c r="H10">
        <f t="shared" si="0"/>
        <v>4</v>
      </c>
      <c r="I10" s="60">
        <f>(100%+($H10-1)*'POLICY Power'!$Q$87)*(B10*(100%+(B$2-3))+C10*(100%+(C$2-3))+D10*(100%+(D$2-3))+E10*(100%+(E$2-3))*'POLICY Power'!$Q$86)</f>
        <v>8.75</v>
      </c>
      <c r="J10">
        <v>8</v>
      </c>
    </row>
    <row r="11" spans="1:17">
      <c r="A11">
        <v>9</v>
      </c>
      <c r="C11">
        <v>1</v>
      </c>
      <c r="E11">
        <v>1</v>
      </c>
      <c r="H11">
        <f t="shared" si="0"/>
        <v>2</v>
      </c>
      <c r="I11" s="60">
        <f>(100%+($H11-1)*'POLICY Power'!$Q$87)*(B11*(100%+(B$2-3))+C11*(100%+(C$2-3))+D11*(100%+(D$2-3))+E11*(100%+(E$2-3))*'POLICY Power'!$Q$86)</f>
        <v>3.75</v>
      </c>
      <c r="J11">
        <v>9</v>
      </c>
    </row>
    <row r="12" spans="1:17">
      <c r="A12">
        <v>10</v>
      </c>
      <c r="B12">
        <v>3</v>
      </c>
      <c r="C12">
        <v>2</v>
      </c>
      <c r="G12">
        <v>1</v>
      </c>
      <c r="H12">
        <f t="shared" si="0"/>
        <v>5</v>
      </c>
      <c r="I12" s="60">
        <f>(100%+($H12-1)*'POLICY Power'!$Q$87)*(B12*(100%+(B$2-3))+C12*(100%+(C$2-3))+D12*(100%+(D$2-3))+E12*(100%+(E$2-3))*'POLICY Power'!$Q$86)</f>
        <v>14</v>
      </c>
      <c r="J12">
        <v>10</v>
      </c>
    </row>
    <row r="13" spans="1:17">
      <c r="A13">
        <v>11</v>
      </c>
      <c r="B13">
        <v>4</v>
      </c>
      <c r="F13">
        <v>1</v>
      </c>
      <c r="H13">
        <f t="shared" si="0"/>
        <v>5</v>
      </c>
      <c r="I13" s="60">
        <f>(100%+($H13-1)*'POLICY Power'!$Q$87)*(B13*(100%+(B$2-3))+C13*(100%+(C$2-3))+D13*(100%+(D$2-3))+E13*(100%+(E$2-3))*'POLICY Power'!$Q$86)</f>
        <v>8</v>
      </c>
      <c r="J13">
        <v>11</v>
      </c>
    </row>
    <row r="14" spans="1:17">
      <c r="A14">
        <v>12</v>
      </c>
      <c r="B14">
        <v>2</v>
      </c>
      <c r="E14">
        <v>1</v>
      </c>
      <c r="H14">
        <f t="shared" si="0"/>
        <v>3</v>
      </c>
      <c r="I14" s="60">
        <f>(100%+($H14-1)*'POLICY Power'!$Q$87)*(B14*(100%+(B$2-3))+C14*(100%+(C$2-3))+D14*(100%+(D$2-3))+E14*(100%+(E$2-3))*'POLICY Power'!$Q$86)</f>
        <v>4.5</v>
      </c>
      <c r="J14">
        <v>12</v>
      </c>
    </row>
    <row r="15" spans="1:17">
      <c r="A15">
        <v>13</v>
      </c>
      <c r="C15">
        <v>2</v>
      </c>
      <c r="G15">
        <v>1</v>
      </c>
      <c r="H15">
        <f t="shared" si="0"/>
        <v>2</v>
      </c>
      <c r="I15" s="60">
        <f>(100%+($H15-1)*'POLICY Power'!$Q$87)*(B15*(100%+(B$2-3))+C15*(100%+(C$2-3))+D15*(100%+(D$2-3))+E15*(100%+(E$2-3))*'POLICY Power'!$Q$86)</f>
        <v>5</v>
      </c>
      <c r="J15">
        <v>13</v>
      </c>
    </row>
    <row r="16" spans="1:17">
      <c r="A16">
        <v>14</v>
      </c>
      <c r="B16">
        <v>1</v>
      </c>
      <c r="D16">
        <v>1</v>
      </c>
      <c r="H16">
        <f t="shared" si="0"/>
        <v>2</v>
      </c>
      <c r="I16" s="60">
        <f>(100%+($H16-1)*'POLICY Power'!$Q$87)*(B16*(100%+(B$2-3))+C16*(100%+(C$2-3))+D16*(100%+(D$2-3))+E16*(100%+(E$2-3))*'POLICY Power'!$Q$86)</f>
        <v>5</v>
      </c>
      <c r="J16">
        <v>14</v>
      </c>
    </row>
    <row r="17" spans="1:12">
      <c r="A17">
        <v>15</v>
      </c>
      <c r="B17">
        <v>2</v>
      </c>
      <c r="C17">
        <v>2</v>
      </c>
      <c r="G17">
        <v>1</v>
      </c>
      <c r="H17">
        <f t="shared" si="0"/>
        <v>4</v>
      </c>
      <c r="I17" s="60">
        <f>(100%+($H17-1)*'POLICY Power'!$Q$87)*(B17*(100%+(B$2-3))+C17*(100%+(C$2-3))+D17*(100%+(D$2-3))+E17*(100%+(E$2-3))*'POLICY Power'!$Q$86)</f>
        <v>10.5</v>
      </c>
      <c r="J17">
        <v>15</v>
      </c>
      <c r="L17" t="s">
        <v>384</v>
      </c>
    </row>
    <row r="18" spans="1:12">
      <c r="A18">
        <v>16</v>
      </c>
      <c r="B18">
        <v>1</v>
      </c>
      <c r="C18">
        <v>1</v>
      </c>
      <c r="F18">
        <v>1</v>
      </c>
      <c r="G18">
        <v>1</v>
      </c>
      <c r="H18">
        <f t="shared" si="0"/>
        <v>3</v>
      </c>
      <c r="I18" s="60">
        <f>(100%+($H18-1)*'POLICY Power'!$Q$87)*(B18*(100%+(B$2-3))+C18*(100%+(C$2-3))+D18*(100%+(D$2-3))+E18*(100%+(E$2-3))*'POLICY Power'!$Q$86)</f>
        <v>4.5</v>
      </c>
      <c r="J18">
        <v>16</v>
      </c>
    </row>
    <row r="19" spans="1:12">
      <c r="A19">
        <v>17</v>
      </c>
      <c r="B19">
        <v>1</v>
      </c>
      <c r="C19">
        <v>1</v>
      </c>
      <c r="D19">
        <v>1</v>
      </c>
      <c r="G19">
        <v>1</v>
      </c>
      <c r="H19">
        <f t="shared" si="0"/>
        <v>3</v>
      </c>
      <c r="I19" s="60">
        <f>(100%+($H19-1)*'POLICY Power'!$Q$87)*(B19*(100%+(B$2-3))+C19*(100%+(C$2-3))+D19*(100%+(D$2-3))+E19*(100%+(E$2-3))*'POLICY Power'!$Q$86)</f>
        <v>9</v>
      </c>
      <c r="J19">
        <v>17</v>
      </c>
    </row>
    <row r="20" spans="1:12">
      <c r="A20">
        <v>18</v>
      </c>
      <c r="B20">
        <v>1</v>
      </c>
      <c r="C20">
        <v>1</v>
      </c>
      <c r="H20">
        <f t="shared" si="0"/>
        <v>2</v>
      </c>
      <c r="I20" s="60">
        <f>(100%+($H20-1)*'POLICY Power'!$Q$87)*(B20*(100%+(B$2-3))+C20*(100%+(C$2-3))+D20*(100%+(D$2-3))+E20*(100%+(E$2-3))*'POLICY Power'!$Q$86)</f>
        <v>3.75</v>
      </c>
      <c r="J20">
        <v>18</v>
      </c>
    </row>
    <row r="21" spans="1:12">
      <c r="A21">
        <v>19</v>
      </c>
      <c r="B21">
        <v>3</v>
      </c>
      <c r="G21">
        <v>1</v>
      </c>
      <c r="H21">
        <f t="shared" si="0"/>
        <v>3</v>
      </c>
      <c r="I21" s="60">
        <f>(100%+($H21-1)*'POLICY Power'!$Q$87)*(B21*(100%+(B$2-3))+C21*(100%+(C$2-3))+D21*(100%+(D$2-3))+E21*(100%+(E$2-3))*'POLICY Power'!$Q$86)</f>
        <v>4.5</v>
      </c>
      <c r="J21">
        <v>19</v>
      </c>
    </row>
    <row r="22" spans="1:12">
      <c r="A22">
        <v>20</v>
      </c>
      <c r="C22">
        <v>1</v>
      </c>
      <c r="H22">
        <f t="shared" si="0"/>
        <v>1</v>
      </c>
      <c r="I22" s="60">
        <f>(100%+($H22-1)*'POLICY Power'!$Q$87)*(B22*(100%+(B$2-3))+C22*(100%+(C$2-3))+D22*(100%+(D$2-3))+E22*(100%+(E$2-3))*'POLICY Power'!$Q$86)</f>
        <v>2</v>
      </c>
      <c r="J22">
        <v>20</v>
      </c>
    </row>
    <row r="23" spans="1:12">
      <c r="A23">
        <v>21</v>
      </c>
      <c r="B23">
        <v>3</v>
      </c>
      <c r="C23">
        <v>1</v>
      </c>
      <c r="G23">
        <v>1</v>
      </c>
      <c r="H23">
        <f t="shared" si="0"/>
        <v>4</v>
      </c>
      <c r="I23" s="60">
        <f>(100%+($H23-1)*'POLICY Power'!$Q$87)*(B23*(100%+(B$2-3))+C23*(100%+(C$2-3))+D23*(100%+(D$2-3))+E23*(100%+(E$2-3))*'POLICY Power'!$Q$86)</f>
        <v>8.75</v>
      </c>
      <c r="J23">
        <v>21</v>
      </c>
    </row>
    <row r="24" spans="1:12">
      <c r="B24" s="61">
        <f>SUM(B3:B23)/SUM($B3:$E23)</f>
        <v>0.56000000000000005</v>
      </c>
      <c r="C24" s="61">
        <f t="shared" ref="C24:F24" si="1">SUM(C3:C23)/SUM($B3:$E23)</f>
        <v>0.36</v>
      </c>
      <c r="D24" s="61">
        <f t="shared" si="1"/>
        <v>0.04</v>
      </c>
      <c r="E24" s="61">
        <f t="shared" si="1"/>
        <v>0.04</v>
      </c>
      <c r="F24" s="61">
        <f t="shared" si="1"/>
        <v>0.06</v>
      </c>
      <c r="G24" s="59">
        <f>SUM(G3:G23)/COUNTA($A3:$A23)</f>
        <v>0.38095238095238093</v>
      </c>
      <c r="H24" s="59">
        <f>AVERAGE(H3:H23)</f>
        <v>2.5238095238095237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
  <sheetViews>
    <sheetView workbookViewId="0"/>
  </sheetViews>
  <sheetFormatPr baseColWidth="10" defaultRowHeight="12" x14ac:dyDescent="0"/>
  <cols>
    <col min="1" max="2" width="21.1640625" bestFit="1" customWidth="1"/>
  </cols>
  <sheetData>
    <row r="1" spans="1:11" ht="30">
      <c r="A1" t="s">
        <v>721</v>
      </c>
      <c r="B1" s="18" t="s">
        <v>711</v>
      </c>
      <c r="C1" s="18" t="s">
        <v>541</v>
      </c>
      <c r="D1" s="18" t="s">
        <v>540</v>
      </c>
      <c r="E1" s="18" t="s">
        <v>543</v>
      </c>
      <c r="F1" s="18" t="s">
        <v>712</v>
      </c>
      <c r="H1" s="18" t="s">
        <v>717</v>
      </c>
      <c r="I1" s="18" t="s">
        <v>718</v>
      </c>
      <c r="J1" s="18" t="s">
        <v>719</v>
      </c>
      <c r="K1" s="18" t="s">
        <v>720</v>
      </c>
    </row>
    <row r="2" spans="1:11">
      <c r="A2" s="98" t="s">
        <v>491</v>
      </c>
      <c r="B2" t="str">
        <f>INDEX(REFHero[Hero ID],MATCH('_REF CHG Checker'!$A2,REFHero[OLD Hero ID],0))</f>
        <v>r2_Water_Wizard_e2</v>
      </c>
      <c r="C2" t="str">
        <f>INDEX(REFHero[Family],MATCH('_REF CHG Checker'!$A2,REFHero[OLD Hero ID],0))</f>
        <v>MageR2</v>
      </c>
      <c r="D2">
        <f>INDEX(REFHero[Rarity Tier],MATCH('_REF CHG Checker'!$A2,REFHero[OLD Hero ID],0))</f>
        <v>3</v>
      </c>
      <c r="E2">
        <f>INDEX(REFHero[Base Rarity],MATCH('_REF CHG Checker'!$A2,REFHero[OLD Hero ID],0))</f>
        <v>2</v>
      </c>
      <c r="F2" t="str">
        <f>IF(B2=A2,"","CHG")</f>
        <v/>
      </c>
    </row>
    <row r="3" spans="1:11">
      <c r="A3" s="98" t="s">
        <v>599</v>
      </c>
      <c r="B3" t="str">
        <f>INDEX(REFHero[Hero ID],MATCH('_REF CHG Checker'!$A3,REFHero[OLD Hero ID],0))</f>
        <v>r1_Water_Reaver_e3</v>
      </c>
      <c r="C3" t="str">
        <f>INDEX(REFHero[Family],MATCH('_REF CHG Checker'!$A3,REFHero[OLD Hero ID],0))</f>
        <v>SoldierR1</v>
      </c>
      <c r="D3">
        <f>INDEX(REFHero[Rarity Tier],MATCH('_REF CHG Checker'!$A3,REFHero[OLD Hero ID],0))</f>
        <v>3</v>
      </c>
      <c r="E3">
        <f>INDEX(REFHero[Base Rarity],MATCH('_REF CHG Checker'!$A3,REFHero[OLD Hero ID],0))</f>
        <v>1</v>
      </c>
      <c r="F3" t="str">
        <f t="shared" ref="F3:F66" si="0">IF(B3=A3,"","CHG")</f>
        <v/>
      </c>
    </row>
    <row r="4" spans="1:11">
      <c r="A4" s="98" t="s">
        <v>580</v>
      </c>
      <c r="B4" t="str">
        <f>INDEX(REFHero[Hero ID],MATCH('_REF CHG Checker'!$A4,REFHero[OLD Hero ID],0))</f>
        <v>r4_Water_Serpent_e1</v>
      </c>
      <c r="C4" t="str">
        <f>INDEX(REFHero[Family],MATCH('_REF CHG Checker'!$A4,REFHero[OLD Hero ID],0))</f>
        <v>DragonR4</v>
      </c>
      <c r="D4">
        <f>INDEX(REFHero[Rarity Tier],MATCH('_REF CHG Checker'!$A4,REFHero[OLD Hero ID],0))</f>
        <v>4</v>
      </c>
      <c r="E4">
        <f>INDEX(REFHero[Base Rarity],MATCH('_REF CHG Checker'!$A4,REFHero[OLD Hero ID],0))</f>
        <v>4</v>
      </c>
      <c r="F4" t="str">
        <f t="shared" si="0"/>
        <v/>
      </c>
    </row>
    <row r="5" spans="1:11">
      <c r="A5" s="98" t="s">
        <v>557</v>
      </c>
      <c r="B5" t="str">
        <f>INDEX(REFHero[Hero ID],MATCH('_REF CHG Checker'!$A5,REFHero[OLD Hero ID],0))</f>
        <v>r2_Fire_Specter_e2</v>
      </c>
      <c r="C5" t="str">
        <f>INDEX(REFHero[Family],MATCH('_REF CHG Checker'!$A5,REFHero[OLD Hero ID],0))</f>
        <v>CreatureR2</v>
      </c>
      <c r="D5">
        <f>INDEX(REFHero[Rarity Tier],MATCH('_REF CHG Checker'!$A5,REFHero[OLD Hero ID],0))</f>
        <v>3</v>
      </c>
      <c r="E5">
        <f>INDEX(REFHero[Base Rarity],MATCH('_REF CHG Checker'!$A5,REFHero[OLD Hero ID],0))</f>
        <v>2</v>
      </c>
      <c r="F5" t="str">
        <f t="shared" si="0"/>
        <v/>
      </c>
    </row>
    <row r="6" spans="1:11">
      <c r="A6" s="98" t="s">
        <v>565</v>
      </c>
      <c r="B6" t="str">
        <f>INDEX(REFHero[Hero ID],MATCH('_REF CHG Checker'!$A6,REFHero[OLD Hero ID],0))</f>
        <v>r1_Fire_Knight_e3</v>
      </c>
      <c r="C6" t="str">
        <f>INDEX(REFHero[Family],MATCH('_REF CHG Checker'!$A6,REFHero[OLD Hero ID],0))</f>
        <v>SoldierR1</v>
      </c>
      <c r="D6">
        <f>INDEX(REFHero[Rarity Tier],MATCH('_REF CHG Checker'!$A6,REFHero[OLD Hero ID],0))</f>
        <v>3</v>
      </c>
      <c r="E6">
        <f>INDEX(REFHero[Base Rarity],MATCH('_REF CHG Checker'!$A6,REFHero[OLD Hero ID],0))</f>
        <v>1</v>
      </c>
      <c r="F6" t="str">
        <f t="shared" si="0"/>
        <v/>
      </c>
    </row>
    <row r="7" spans="1:11">
      <c r="A7" s="98" t="s">
        <v>623</v>
      </c>
      <c r="B7" t="str">
        <f>INDEX(REFHero[Hero ID],MATCH('_REF CHG Checker'!$A7,REFHero[OLD Hero ID],0))</f>
        <v>r2_Earth_Specter_e2</v>
      </c>
      <c r="C7" t="str">
        <f>INDEX(REFHero[Family],MATCH('_REF CHG Checker'!$A7,REFHero[OLD Hero ID],0))</f>
        <v>CreatureR2</v>
      </c>
      <c r="D7">
        <f>INDEX(REFHero[Rarity Tier],MATCH('_REF CHG Checker'!$A7,REFHero[OLD Hero ID],0))</f>
        <v>3</v>
      </c>
      <c r="E7">
        <f>INDEX(REFHero[Base Rarity],MATCH('_REF CHG Checker'!$A7,REFHero[OLD Hero ID],0))</f>
        <v>2</v>
      </c>
      <c r="F7" t="str">
        <f t="shared" si="0"/>
        <v/>
      </c>
    </row>
    <row r="8" spans="1:11">
      <c r="A8" s="98" t="s">
        <v>614</v>
      </c>
      <c r="B8" t="str">
        <f>INDEX(REFHero[Hero ID],MATCH('_REF CHG Checker'!$A8,REFHero[OLD Hero ID],0))</f>
        <v>r4_Earth_Basilisk_e1</v>
      </c>
      <c r="C8" t="str">
        <f>INDEX(REFHero[Family],MATCH('_REF CHG Checker'!$A8,REFHero[OLD Hero ID],0))</f>
        <v>DragonR4</v>
      </c>
      <c r="D8">
        <f>INDEX(REFHero[Rarity Tier],MATCH('_REF CHG Checker'!$A8,REFHero[OLD Hero ID],0))</f>
        <v>4</v>
      </c>
      <c r="E8">
        <f>INDEX(REFHero[Base Rarity],MATCH('_REF CHG Checker'!$A8,REFHero[OLD Hero ID],0))</f>
        <v>4</v>
      </c>
      <c r="F8" t="str">
        <f t="shared" si="0"/>
        <v/>
      </c>
    </row>
    <row r="9" spans="1:11">
      <c r="A9" s="98" t="s">
        <v>687</v>
      </c>
      <c r="B9" t="str">
        <f>INDEX(REFHero[Hero ID],MATCH('_REF CHG Checker'!$A9,REFHero[OLD Hero ID],0))</f>
        <v>r2_Dark_Specter_e2</v>
      </c>
      <c r="C9" t="str">
        <f>INDEX(REFHero[Family],MATCH('_REF CHG Checker'!$A9,REFHero[OLD Hero ID],0))</f>
        <v>CreatureR2</v>
      </c>
      <c r="D9">
        <f>INDEX(REFHero[Rarity Tier],MATCH('_REF CHG Checker'!$A9,REFHero[OLD Hero ID],0))</f>
        <v>3</v>
      </c>
      <c r="E9">
        <f>INDEX(REFHero[Base Rarity],MATCH('_REF CHG Checker'!$A9,REFHero[OLD Hero ID],0))</f>
        <v>2</v>
      </c>
      <c r="F9" t="str">
        <f t="shared" si="0"/>
        <v/>
      </c>
    </row>
    <row r="10" spans="1:11">
      <c r="A10" s="98" t="s">
        <v>691</v>
      </c>
      <c r="B10" t="str">
        <f>INDEX(REFHero[Hero ID],MATCH('_REF CHG Checker'!$A10,REFHero[OLD Hero ID],0))</f>
        <v>r1_Dark_Medic_e3</v>
      </c>
      <c r="C10" t="str">
        <f>INDEX(REFHero[Family],MATCH('_REF CHG Checker'!$A10,REFHero[OLD Hero ID],0))</f>
        <v>PriestR1</v>
      </c>
      <c r="D10">
        <f>INDEX(REFHero[Rarity Tier],MATCH('_REF CHG Checker'!$A10,REFHero[OLD Hero ID],0))</f>
        <v>3</v>
      </c>
      <c r="E10">
        <f>INDEX(REFHero[Base Rarity],MATCH('_REF CHG Checker'!$A10,REFHero[OLD Hero ID],0))</f>
        <v>1</v>
      </c>
      <c r="F10" t="str">
        <f t="shared" si="0"/>
        <v/>
      </c>
    </row>
    <row r="11" spans="1:11">
      <c r="A11" s="98" t="s">
        <v>716</v>
      </c>
      <c r="B11" t="str">
        <f>INDEX(REFHero[Hero ID],MATCH('_REF CHG Checker'!$A11,REFHero[OLD Hero ID],0))</f>
        <v>r3_Dark_WolfSpider_e2</v>
      </c>
      <c r="C11" t="str">
        <f>INDEX(REFHero[Family],MATCH('_REF CHG Checker'!$A11,REFHero[OLD Hero ID],0))</f>
        <v>CreatureR3</v>
      </c>
      <c r="D11">
        <f>INDEX(REFHero[Rarity Tier],MATCH('_REF CHG Checker'!$A11,REFHero[OLD Hero ID],0))</f>
        <v>4</v>
      </c>
      <c r="E11">
        <f>INDEX(REFHero[Base Rarity],MATCH('_REF CHG Checker'!$A11,REFHero[OLD Hero ID],0))</f>
        <v>3</v>
      </c>
      <c r="F11" t="str">
        <f t="shared" si="0"/>
        <v>CHG</v>
      </c>
    </row>
    <row r="12" spans="1:11">
      <c r="A12" s="98" t="s">
        <v>676</v>
      </c>
      <c r="B12" t="str">
        <f>INDEX(REFHero[Hero ID],MATCH('_REF CHG Checker'!$A12,REFHero[OLD Hero ID],0))</f>
        <v>r4_Dark_Wyrm_e1</v>
      </c>
      <c r="C12" t="str">
        <f>INDEX(REFHero[Family],MATCH('_REF CHG Checker'!$A12,REFHero[OLD Hero ID],0))</f>
        <v>DragonR4</v>
      </c>
      <c r="D12">
        <f>INDEX(REFHero[Rarity Tier],MATCH('_REF CHG Checker'!$A12,REFHero[OLD Hero ID],0))</f>
        <v>4</v>
      </c>
      <c r="E12">
        <f>INDEX(REFHero[Base Rarity],MATCH('_REF CHG Checker'!$A12,REFHero[OLD Hero ID],0))</f>
        <v>4</v>
      </c>
      <c r="F12" t="str">
        <f t="shared" si="0"/>
        <v/>
      </c>
    </row>
    <row r="13" spans="1:11">
      <c r="A13" s="98" t="s">
        <v>661</v>
      </c>
      <c r="B13" t="str">
        <f>INDEX(REFHero[Hero ID],MATCH('_REF CHG Checker'!$A13,REFHero[OLD Hero ID],0))</f>
        <v>r1_Light_Valkyrie_e3</v>
      </c>
      <c r="C13" t="str">
        <f>INDEX(REFHero[Family],MATCH('_REF CHG Checker'!$A13,REFHero[OLD Hero ID],0))</f>
        <v>SoldierR1</v>
      </c>
      <c r="D13">
        <f>INDEX(REFHero[Rarity Tier],MATCH('_REF CHG Checker'!$A13,REFHero[OLD Hero ID],0))</f>
        <v>3</v>
      </c>
      <c r="E13">
        <f>INDEX(REFHero[Base Rarity],MATCH('_REF CHG Checker'!$A13,REFHero[OLD Hero ID],0))</f>
        <v>1</v>
      </c>
      <c r="F13" t="str">
        <f t="shared" si="0"/>
        <v/>
      </c>
    </row>
    <row r="14" spans="1:11">
      <c r="A14" s="98" t="s">
        <v>649</v>
      </c>
      <c r="B14" t="str">
        <f>INDEX(REFHero[Hero ID],MATCH('_REF CHG Checker'!$A14,REFHero[OLD Hero ID],0))</f>
        <v>r2_Light_Archaeologist_e2</v>
      </c>
      <c r="C14" t="str">
        <f>INDEX(REFHero[Family],MATCH('_REF CHG Checker'!$A14,REFHero[OLD Hero ID],0))</f>
        <v>SoldierR2</v>
      </c>
      <c r="D14">
        <f>INDEX(REFHero[Rarity Tier],MATCH('_REF CHG Checker'!$A14,REFHero[OLD Hero ID],0))</f>
        <v>3</v>
      </c>
      <c r="E14">
        <f>INDEX(REFHero[Base Rarity],MATCH('_REF CHG Checker'!$A14,REFHero[OLD Hero ID],0))</f>
        <v>2</v>
      </c>
      <c r="F14" t="str">
        <f t="shared" si="0"/>
        <v/>
      </c>
    </row>
    <row r="15" spans="1:11">
      <c r="A15" s="98" t="s">
        <v>644</v>
      </c>
      <c r="B15" t="str">
        <f>INDEX(REFHero[Hero ID],MATCH('_REF CHG Checker'!$A15,REFHero[OLD Hero ID],0))</f>
        <v>r4_Light_Wyvern_e1</v>
      </c>
      <c r="C15" t="str">
        <f>INDEX(REFHero[Family],MATCH('_REF CHG Checker'!$A15,REFHero[OLD Hero ID],0))</f>
        <v>DragonR4</v>
      </c>
      <c r="D15">
        <f>INDEX(REFHero[Rarity Tier],MATCH('_REF CHG Checker'!$A15,REFHero[OLD Hero ID],0))</f>
        <v>4</v>
      </c>
      <c r="E15">
        <f>INDEX(REFHero[Base Rarity],MATCH('_REF CHG Checker'!$A15,REFHero[OLD Hero ID],0))</f>
        <v>4</v>
      </c>
      <c r="F15" t="str">
        <f t="shared" si="0"/>
        <v/>
      </c>
    </row>
    <row r="16" spans="1:11">
      <c r="A16" s="98" t="s">
        <v>627</v>
      </c>
      <c r="B16" t="str">
        <f>INDEX(REFHero[Hero ID],MATCH('_REF CHG Checker'!$A16,REFHero[OLD Hero ID],0))</f>
        <v>r1_Earth_Druid_e3</v>
      </c>
      <c r="C16" t="str">
        <f>INDEX(REFHero[Family],MATCH('_REF CHG Checker'!$A16,REFHero[OLD Hero ID],0))</f>
        <v>PriestR1</v>
      </c>
      <c r="D16">
        <f>INDEX(REFHero[Rarity Tier],MATCH('_REF CHG Checker'!$A16,REFHero[OLD Hero ID],0))</f>
        <v>3</v>
      </c>
      <c r="E16">
        <f>INDEX(REFHero[Base Rarity],MATCH('_REF CHG Checker'!$A16,REFHero[OLD Hero ID],0))</f>
        <v>1</v>
      </c>
      <c r="F16" t="str">
        <f t="shared" si="0"/>
        <v/>
      </c>
    </row>
    <row r="17" spans="1:6">
      <c r="A17" s="98" t="s">
        <v>494</v>
      </c>
      <c r="B17" t="str">
        <f>INDEX(REFHero[Hero ID],MATCH('_REF CHG Checker'!$A17,REFHero[OLD Hero ID],0))</f>
        <v>r2_Earth_Songstress_e1</v>
      </c>
      <c r="C17" t="str">
        <f>INDEX(REFHero[Family],MATCH('_REF CHG Checker'!$A17,REFHero[OLD Hero ID],0))</f>
        <v>MageR2</v>
      </c>
      <c r="D17">
        <f>INDEX(REFHero[Rarity Tier],MATCH('_REF CHG Checker'!$A17,REFHero[OLD Hero ID],0))</f>
        <v>2</v>
      </c>
      <c r="E17">
        <f>INDEX(REFHero[Base Rarity],MATCH('_REF CHG Checker'!$A17,REFHero[OLD Hero ID],0))</f>
        <v>2</v>
      </c>
      <c r="F17" t="str">
        <f t="shared" si="0"/>
        <v/>
      </c>
    </row>
    <row r="18" spans="1:6">
      <c r="A18" s="98" t="s">
        <v>509</v>
      </c>
      <c r="B18" t="str">
        <f>INDEX(REFHero[Hero ID],MATCH('_REF CHG Checker'!$A18,REFHero[OLD Hero ID],0))</f>
        <v>r4_Earth_Golem_e1</v>
      </c>
      <c r="C18" t="str">
        <f>INDEX(REFHero[Family],MATCH('_REF CHG Checker'!$A18,REFHero[OLD Hero ID],0))</f>
        <v>FamiliarR4</v>
      </c>
      <c r="D18">
        <f>INDEX(REFHero[Rarity Tier],MATCH('_REF CHG Checker'!$A18,REFHero[OLD Hero ID],0))</f>
        <v>4</v>
      </c>
      <c r="E18">
        <f>INDEX(REFHero[Base Rarity],MATCH('_REF CHG Checker'!$A18,REFHero[OLD Hero ID],0))</f>
        <v>4</v>
      </c>
      <c r="F18" t="str">
        <f t="shared" si="0"/>
        <v>CHG</v>
      </c>
    </row>
    <row r="19" spans="1:6">
      <c r="A19" s="98" t="s">
        <v>592</v>
      </c>
      <c r="B19" t="str">
        <f>INDEX(REFHero[Hero ID],MATCH('_REF CHG Checker'!$A19,REFHero[OLD Hero ID],0))</f>
        <v>r4_Water_MantisShrimp_e1</v>
      </c>
      <c r="C19" t="str">
        <f>INDEX(REFHero[Family],MATCH('_REF CHG Checker'!$A19,REFHero[OLD Hero ID],0))</f>
        <v>CreatureR4</v>
      </c>
      <c r="D19">
        <f>INDEX(REFHero[Rarity Tier],MATCH('_REF CHG Checker'!$A19,REFHero[OLD Hero ID],0))</f>
        <v>4</v>
      </c>
      <c r="E19">
        <f>INDEX(REFHero[Base Rarity],MATCH('_REF CHG Checker'!$A19,REFHero[OLD Hero ID],0))</f>
        <v>4</v>
      </c>
      <c r="F19" t="str">
        <f t="shared" si="0"/>
        <v/>
      </c>
    </row>
    <row r="20" spans="1:6">
      <c r="A20" s="98" t="s">
        <v>491</v>
      </c>
      <c r="B20" t="str">
        <f>INDEX(REFHero[Hero ID],MATCH('_REF CHG Checker'!$A20,REFHero[OLD Hero ID],0))</f>
        <v>r2_Water_Wizard_e2</v>
      </c>
      <c r="C20" t="str">
        <f>INDEX(REFHero[Family],MATCH('_REF CHG Checker'!$A20,REFHero[OLD Hero ID],0))</f>
        <v>MageR2</v>
      </c>
      <c r="D20">
        <f>INDEX(REFHero[Rarity Tier],MATCH('_REF CHG Checker'!$A20,REFHero[OLD Hero ID],0))</f>
        <v>3</v>
      </c>
      <c r="E20">
        <f>INDEX(REFHero[Base Rarity],MATCH('_REF CHG Checker'!$A20,REFHero[OLD Hero ID],0))</f>
        <v>2</v>
      </c>
      <c r="F20" t="str">
        <f t="shared" si="0"/>
        <v/>
      </c>
    </row>
    <row r="21" spans="1:6">
      <c r="A21" s="98" t="s">
        <v>580</v>
      </c>
      <c r="B21" t="str">
        <f>INDEX(REFHero[Hero ID],MATCH('_REF CHG Checker'!$A21,REFHero[OLD Hero ID],0))</f>
        <v>r4_Water_Serpent_e1</v>
      </c>
      <c r="C21" t="str">
        <f>INDEX(REFHero[Family],MATCH('_REF CHG Checker'!$A21,REFHero[OLD Hero ID],0))</f>
        <v>DragonR4</v>
      </c>
      <c r="D21">
        <f>INDEX(REFHero[Rarity Tier],MATCH('_REF CHG Checker'!$A21,REFHero[OLD Hero ID],0))</f>
        <v>4</v>
      </c>
      <c r="E21">
        <f>INDEX(REFHero[Base Rarity],MATCH('_REF CHG Checker'!$A21,REFHero[OLD Hero ID],0))</f>
        <v>4</v>
      </c>
      <c r="F21" t="str">
        <f t="shared" si="0"/>
        <v/>
      </c>
    </row>
    <row r="22" spans="1:6">
      <c r="A22" s="98" t="s">
        <v>522</v>
      </c>
      <c r="B22" t="str">
        <f>INDEX(REFHero[Hero ID],MATCH('_REF CHG Checker'!$A22,REFHero[OLD Hero ID],0))</f>
        <v>r3_Light_Garuda_e1</v>
      </c>
      <c r="C22" t="str">
        <f>INDEX(REFHero[Family],MATCH('_REF CHG Checker'!$A22,REFHero[OLD Hero ID],0))</f>
        <v>SoldierR3</v>
      </c>
      <c r="D22">
        <f>INDEX(REFHero[Rarity Tier],MATCH('_REF CHG Checker'!$A22,REFHero[OLD Hero ID],0))</f>
        <v>3</v>
      </c>
      <c r="E22">
        <f>INDEX(REFHero[Base Rarity],MATCH('_REF CHG Checker'!$A22,REFHero[OLD Hero ID],0))</f>
        <v>3</v>
      </c>
      <c r="F22" t="str">
        <f t="shared" si="0"/>
        <v>CHG</v>
      </c>
    </row>
    <row r="23" spans="1:6">
      <c r="A23" s="98" t="s">
        <v>499</v>
      </c>
      <c r="B23" t="str">
        <f>INDEX(REFHero[Hero ID],MATCH('_REF CHG Checker'!$A23,REFHero[OLD Hero ID],0))</f>
        <v>r2_Light_Zealot_e2</v>
      </c>
      <c r="C23" t="str">
        <f>INDEX(REFHero[Family],MATCH('_REF CHG Checker'!$A23,REFHero[OLD Hero ID],0))</f>
        <v>MageR2</v>
      </c>
      <c r="D23">
        <f>INDEX(REFHero[Rarity Tier],MATCH('_REF CHG Checker'!$A23,REFHero[OLD Hero ID],0))</f>
        <v>3</v>
      </c>
      <c r="E23">
        <f>INDEX(REFHero[Base Rarity],MATCH('_REF CHG Checker'!$A23,REFHero[OLD Hero ID],0))</f>
        <v>2</v>
      </c>
      <c r="F23" t="str">
        <f t="shared" si="0"/>
        <v/>
      </c>
    </row>
    <row r="24" spans="1:6">
      <c r="A24" s="98" t="s">
        <v>644</v>
      </c>
      <c r="B24" t="str">
        <f>INDEX(REFHero[Hero ID],MATCH('_REF CHG Checker'!$A24,REFHero[OLD Hero ID],0))</f>
        <v>r4_Light_Wyvern_e1</v>
      </c>
      <c r="C24" t="str">
        <f>INDEX(REFHero[Family],MATCH('_REF CHG Checker'!$A24,REFHero[OLD Hero ID],0))</f>
        <v>DragonR4</v>
      </c>
      <c r="D24">
        <f>INDEX(REFHero[Rarity Tier],MATCH('_REF CHG Checker'!$A24,REFHero[OLD Hero ID],0))</f>
        <v>4</v>
      </c>
      <c r="E24">
        <f>INDEX(REFHero[Base Rarity],MATCH('_REF CHG Checker'!$A24,REFHero[OLD Hero ID],0))</f>
        <v>4</v>
      </c>
      <c r="F24" t="str">
        <f t="shared" si="0"/>
        <v/>
      </c>
    </row>
    <row r="25" spans="1:6">
      <c r="A25" s="98" t="s">
        <v>688</v>
      </c>
      <c r="B25" t="str">
        <f>INDEX(REFHero[Hero ID],MATCH('_REF CHG Checker'!$A25,REFHero[OLD Hero ID],0))</f>
        <v>r4_Dark_Crawler_e1</v>
      </c>
      <c r="C25" t="str">
        <f>INDEX(REFHero[Family],MATCH('_REF CHG Checker'!$A25,REFHero[OLD Hero ID],0))</f>
        <v>CreatureR4</v>
      </c>
      <c r="D25">
        <f>INDEX(REFHero[Rarity Tier],MATCH('_REF CHG Checker'!$A25,REFHero[OLD Hero ID],0))</f>
        <v>4</v>
      </c>
      <c r="E25">
        <f>INDEX(REFHero[Base Rarity],MATCH('_REF CHG Checker'!$A25,REFHero[OLD Hero ID],0))</f>
        <v>4</v>
      </c>
      <c r="F25" t="str">
        <f t="shared" si="0"/>
        <v/>
      </c>
    </row>
    <row r="26" spans="1:6">
      <c r="A26" s="98" t="s">
        <v>700</v>
      </c>
      <c r="B26" t="str">
        <f>INDEX(REFHero[Hero ID],MATCH('_REF CHG Checker'!$A26,REFHero[OLD Hero ID],0))</f>
        <v>r1_Dark_SoulGuardian_e3</v>
      </c>
      <c r="C26" t="str">
        <f>INDEX(REFHero[Family],MATCH('_REF CHG Checker'!$A26,REFHero[OLD Hero ID],0))</f>
        <v>MageR1</v>
      </c>
      <c r="D26">
        <f>INDEX(REFHero[Rarity Tier],MATCH('_REF CHG Checker'!$A26,REFHero[OLD Hero ID],0))</f>
        <v>3</v>
      </c>
      <c r="E26">
        <f>INDEX(REFHero[Base Rarity],MATCH('_REF CHG Checker'!$A26,REFHero[OLD Hero ID],0))</f>
        <v>1</v>
      </c>
      <c r="F26" t="str">
        <f t="shared" si="0"/>
        <v/>
      </c>
    </row>
    <row r="27" spans="1:6">
      <c r="A27" s="98" t="s">
        <v>676</v>
      </c>
      <c r="B27" t="str">
        <f>INDEX(REFHero[Hero ID],MATCH('_REF CHG Checker'!$A27,REFHero[OLD Hero ID],0))</f>
        <v>r4_Dark_Wyrm_e1</v>
      </c>
      <c r="C27" t="str">
        <f>INDEX(REFHero[Family],MATCH('_REF CHG Checker'!$A27,REFHero[OLD Hero ID],0))</f>
        <v>DragonR4</v>
      </c>
      <c r="D27">
        <f>INDEX(REFHero[Rarity Tier],MATCH('_REF CHG Checker'!$A27,REFHero[OLD Hero ID],0))</f>
        <v>4</v>
      </c>
      <c r="E27">
        <f>INDEX(REFHero[Base Rarity],MATCH('_REF CHG Checker'!$A27,REFHero[OLD Hero ID],0))</f>
        <v>4</v>
      </c>
      <c r="F27" t="str">
        <f t="shared" si="0"/>
        <v/>
      </c>
    </row>
    <row r="28" spans="1:6">
      <c r="A28" s="98" t="s">
        <v>487</v>
      </c>
      <c r="B28" t="str">
        <f>INDEX(REFHero[Hero ID],MATCH('_REF CHG Checker'!$A28,REFHero[OLD Hero ID],0))</f>
        <v>r2_Fire_EmberMage_e2</v>
      </c>
      <c r="C28" t="str">
        <f>INDEX(REFHero[Family],MATCH('_REF CHG Checker'!$A28,REFHero[OLD Hero ID],0))</f>
        <v>MageR2</v>
      </c>
      <c r="D28">
        <f>INDEX(REFHero[Rarity Tier],MATCH('_REF CHG Checker'!$A28,REFHero[OLD Hero ID],0))</f>
        <v>3</v>
      </c>
      <c r="E28">
        <f>INDEX(REFHero[Base Rarity],MATCH('_REF CHG Checker'!$A28,REFHero[OLD Hero ID],0))</f>
        <v>2</v>
      </c>
      <c r="F28" t="str">
        <f t="shared" si="0"/>
        <v/>
      </c>
    </row>
    <row r="29" spans="1:6">
      <c r="A29" s="98" t="s">
        <v>561</v>
      </c>
      <c r="B29" t="str">
        <f>INDEX(REFHero[Hero ID],MATCH('_REF CHG Checker'!$A29,REFHero[OLD Hero ID],0))</f>
        <v>r1_Fire_Seer_e3</v>
      </c>
      <c r="C29" t="str">
        <f>INDEX(REFHero[Family],MATCH('_REF CHG Checker'!$A29,REFHero[OLD Hero ID],0))</f>
        <v>PriestR1</v>
      </c>
      <c r="D29">
        <f>INDEX(REFHero[Rarity Tier],MATCH('_REF CHG Checker'!$A29,REFHero[OLD Hero ID],0))</f>
        <v>3</v>
      </c>
      <c r="E29">
        <f>INDEX(REFHero[Base Rarity],MATCH('_REF CHG Checker'!$A29,REFHero[OLD Hero ID],0))</f>
        <v>1</v>
      </c>
      <c r="F29" t="str">
        <f t="shared" si="0"/>
        <v/>
      </c>
    </row>
    <row r="30" spans="1:6">
      <c r="A30" s="98" t="s">
        <v>544</v>
      </c>
      <c r="B30" t="str">
        <f>INDEX(REFHero[Hero ID],MATCH('_REF CHG Checker'!$A30,REFHero[OLD Hero ID],0))</f>
        <v>r3_Fire_Dragon_e1</v>
      </c>
      <c r="C30" t="str">
        <f>INDEX(REFHero[Family],MATCH('_REF CHG Checker'!$A30,REFHero[OLD Hero ID],0))</f>
        <v>DragonR3</v>
      </c>
      <c r="D30">
        <f>INDEX(REFHero[Rarity Tier],MATCH('_REF CHG Checker'!$A30,REFHero[OLD Hero ID],0))</f>
        <v>3</v>
      </c>
      <c r="E30">
        <f>INDEX(REFHero[Base Rarity],MATCH('_REF CHG Checker'!$A30,REFHero[OLD Hero ID],0))</f>
        <v>3</v>
      </c>
      <c r="F30" t="str">
        <f t="shared" si="0"/>
        <v/>
      </c>
    </row>
    <row r="31" spans="1:6">
      <c r="A31" s="98" t="s">
        <v>638</v>
      </c>
      <c r="B31" t="str">
        <f>INDEX(REFHero[Hero ID],MATCH('_REF CHG Checker'!$A31,REFHero[OLD Hero ID],0))</f>
        <v>r1_Earth_Enchantress_e3</v>
      </c>
      <c r="C31" t="str">
        <f>INDEX(REFHero[Family],MATCH('_REF CHG Checker'!$A31,REFHero[OLD Hero ID],0))</f>
        <v>MageR1</v>
      </c>
      <c r="D31">
        <f>INDEX(REFHero[Rarity Tier],MATCH('_REF CHG Checker'!$A31,REFHero[OLD Hero ID],0))</f>
        <v>3</v>
      </c>
      <c r="E31">
        <f>INDEX(REFHero[Base Rarity],MATCH('_REF CHG Checker'!$A31,REFHero[OLD Hero ID],0))</f>
        <v>1</v>
      </c>
      <c r="F31" t="str">
        <f t="shared" si="0"/>
        <v/>
      </c>
    </row>
    <row r="32" spans="1:6">
      <c r="A32" s="98" t="s">
        <v>623</v>
      </c>
      <c r="B32" t="str">
        <f>INDEX(REFHero[Hero ID],MATCH('_REF CHG Checker'!$A32,REFHero[OLD Hero ID],0))</f>
        <v>r2_Earth_Specter_e2</v>
      </c>
      <c r="C32" t="str">
        <f>INDEX(REFHero[Family],MATCH('_REF CHG Checker'!$A32,REFHero[OLD Hero ID],0))</f>
        <v>CreatureR2</v>
      </c>
      <c r="D32">
        <f>INDEX(REFHero[Rarity Tier],MATCH('_REF CHG Checker'!$A32,REFHero[OLD Hero ID],0))</f>
        <v>3</v>
      </c>
      <c r="E32">
        <f>INDEX(REFHero[Base Rarity],MATCH('_REF CHG Checker'!$A32,REFHero[OLD Hero ID],0))</f>
        <v>2</v>
      </c>
      <c r="F32" t="str">
        <f t="shared" si="0"/>
        <v/>
      </c>
    </row>
    <row r="33" spans="1:6">
      <c r="A33" s="98" t="s">
        <v>495</v>
      </c>
      <c r="B33" t="str">
        <f>INDEX(REFHero[Hero ID],MATCH('_REF CHG Checker'!$A33,REFHero[OLD Hero ID],0))</f>
        <v>r2_Earth_Songstress_e2</v>
      </c>
      <c r="C33" t="str">
        <f>INDEX(REFHero[Family],MATCH('_REF CHG Checker'!$A33,REFHero[OLD Hero ID],0))</f>
        <v>MageR2</v>
      </c>
      <c r="D33">
        <f>INDEX(REFHero[Rarity Tier],MATCH('_REF CHG Checker'!$A33,REFHero[OLD Hero ID],0))</f>
        <v>3</v>
      </c>
      <c r="E33">
        <f>INDEX(REFHero[Base Rarity],MATCH('_REF CHG Checker'!$A33,REFHero[OLD Hero ID],0))</f>
        <v>2</v>
      </c>
      <c r="F33" t="str">
        <f t="shared" si="0"/>
        <v/>
      </c>
    </row>
    <row r="34" spans="1:6">
      <c r="A34" s="98" t="s">
        <v>514</v>
      </c>
      <c r="B34" t="str">
        <f>INDEX(REFHero[Hero ID],MATCH('_REF CHG Checker'!$A34,REFHero[OLD Hero ID],0))</f>
        <v>r3_Dark_Wraith_e2</v>
      </c>
      <c r="C34" t="str">
        <f>INDEX(REFHero[Family],MATCH('_REF CHG Checker'!$A34,REFHero[OLD Hero ID],0))</f>
        <v>SoldierR3</v>
      </c>
      <c r="D34">
        <f>INDEX(REFHero[Rarity Tier],MATCH('_REF CHG Checker'!$A34,REFHero[OLD Hero ID],0))</f>
        <v>4</v>
      </c>
      <c r="E34">
        <f>INDEX(REFHero[Base Rarity],MATCH('_REF CHG Checker'!$A34,REFHero[OLD Hero ID],0))</f>
        <v>3</v>
      </c>
      <c r="F34" t="str">
        <f t="shared" si="0"/>
        <v/>
      </c>
    </row>
    <row r="35" spans="1:6">
      <c r="A35" s="98" t="s">
        <v>696</v>
      </c>
      <c r="B35" t="str">
        <f>INDEX(REFHero[Hero ID],MATCH('_REF CHG Checker'!$A35,REFHero[OLD Hero ID],0))</f>
        <v>r1_Dark_Blade_e4</v>
      </c>
      <c r="C35" t="str">
        <f>INDEX(REFHero[Family],MATCH('_REF CHG Checker'!$A35,REFHero[OLD Hero ID],0))</f>
        <v>SoldierR1</v>
      </c>
      <c r="D35">
        <f>INDEX(REFHero[Rarity Tier],MATCH('_REF CHG Checker'!$A35,REFHero[OLD Hero ID],0))</f>
        <v>4</v>
      </c>
      <c r="E35">
        <f>INDEX(REFHero[Base Rarity],MATCH('_REF CHG Checker'!$A35,REFHero[OLD Hero ID],0))</f>
        <v>1</v>
      </c>
      <c r="F35" t="str">
        <f t="shared" si="0"/>
        <v/>
      </c>
    </row>
    <row r="36" spans="1:6">
      <c r="A36" s="98" t="s">
        <v>524</v>
      </c>
      <c r="B36" t="str">
        <f>INDEX(REFHero[Hero ID],MATCH('_REF CHG Checker'!$A36,REFHero[OLD Hero ID],0))</f>
        <v>r4_Dark_Revenant_e1</v>
      </c>
      <c r="C36" t="str">
        <f>INDEX(REFHero[Family],MATCH('_REF CHG Checker'!$A36,REFHero[OLD Hero ID],0))</f>
        <v>FamiliarR4</v>
      </c>
      <c r="D36">
        <f>INDEX(REFHero[Rarity Tier],MATCH('_REF CHG Checker'!$A36,REFHero[OLD Hero ID],0))</f>
        <v>4</v>
      </c>
      <c r="E36">
        <f>INDEX(REFHero[Base Rarity],MATCH('_REF CHG Checker'!$A36,REFHero[OLD Hero ID],0))</f>
        <v>4</v>
      </c>
      <c r="F36" t="str">
        <f t="shared" si="0"/>
        <v/>
      </c>
    </row>
    <row r="37" spans="1:6">
      <c r="A37" s="98"/>
      <c r="B37" t="e">
        <f>INDEX(REFHero[Hero ID],MATCH('_REF CHG Checker'!$A37,REFHero[OLD Hero ID],0))</f>
        <v>#N/A</v>
      </c>
      <c r="C37" t="e">
        <f>INDEX(REFHero[Family],MATCH('_REF CHG Checker'!$A37,REFHero[OLD Hero ID],0))</f>
        <v>#N/A</v>
      </c>
      <c r="D37" t="e">
        <f>INDEX(REFHero[Rarity Tier],MATCH('_REF CHG Checker'!$A37,REFHero[OLD Hero ID],0))</f>
        <v>#N/A</v>
      </c>
      <c r="E37" t="e">
        <f>INDEX(REFHero[Base Rarity],MATCH('_REF CHG Checker'!$A37,REFHero[OLD Hero ID],0))</f>
        <v>#N/A</v>
      </c>
      <c r="F37" t="e">
        <f t="shared" si="0"/>
        <v>#N/A</v>
      </c>
    </row>
    <row r="38" spans="1:6">
      <c r="A38" s="98"/>
      <c r="B38" t="e">
        <f>INDEX(REFHero[Hero ID],MATCH('_REF CHG Checker'!$A38,REFHero[OLD Hero ID],0))</f>
        <v>#N/A</v>
      </c>
      <c r="C38" t="e">
        <f>INDEX(REFHero[Family],MATCH('_REF CHG Checker'!$A38,REFHero[OLD Hero ID],0))</f>
        <v>#N/A</v>
      </c>
      <c r="D38" t="e">
        <f>INDEX(REFHero[Rarity Tier],MATCH('_REF CHG Checker'!$A38,REFHero[OLD Hero ID],0))</f>
        <v>#N/A</v>
      </c>
      <c r="E38" t="e">
        <f>INDEX(REFHero[Base Rarity],MATCH('_REF CHG Checker'!$A38,REFHero[OLD Hero ID],0))</f>
        <v>#N/A</v>
      </c>
      <c r="F38" t="e">
        <f t="shared" si="0"/>
        <v>#N/A</v>
      </c>
    </row>
    <row r="39" spans="1:6">
      <c r="A39" s="98"/>
      <c r="B39" t="e">
        <f>INDEX(REFHero[Hero ID],MATCH('_REF CHG Checker'!$A39,REFHero[OLD Hero ID],0))</f>
        <v>#N/A</v>
      </c>
      <c r="C39" t="e">
        <f>INDEX(REFHero[Family],MATCH('_REF CHG Checker'!$A39,REFHero[OLD Hero ID],0))</f>
        <v>#N/A</v>
      </c>
      <c r="D39" t="e">
        <f>INDEX(REFHero[Rarity Tier],MATCH('_REF CHG Checker'!$A39,REFHero[OLD Hero ID],0))</f>
        <v>#N/A</v>
      </c>
      <c r="E39" t="e">
        <f>INDEX(REFHero[Base Rarity],MATCH('_REF CHG Checker'!$A39,REFHero[OLD Hero ID],0))</f>
        <v>#N/A</v>
      </c>
      <c r="F39" t="e">
        <f t="shared" si="0"/>
        <v>#N/A</v>
      </c>
    </row>
    <row r="40" spans="1:6">
      <c r="A40" s="98"/>
      <c r="B40" t="e">
        <f>INDEX(REFHero[Hero ID],MATCH('_REF CHG Checker'!$A40,REFHero[OLD Hero ID],0))</f>
        <v>#N/A</v>
      </c>
      <c r="C40" t="e">
        <f>INDEX(REFHero[Family],MATCH('_REF CHG Checker'!$A40,REFHero[OLD Hero ID],0))</f>
        <v>#N/A</v>
      </c>
      <c r="D40" t="e">
        <f>INDEX(REFHero[Rarity Tier],MATCH('_REF CHG Checker'!$A40,REFHero[OLD Hero ID],0))</f>
        <v>#N/A</v>
      </c>
      <c r="E40" t="e">
        <f>INDEX(REFHero[Base Rarity],MATCH('_REF CHG Checker'!$A40,REFHero[OLD Hero ID],0))</f>
        <v>#N/A</v>
      </c>
      <c r="F40" t="e">
        <f t="shared" si="0"/>
        <v>#N/A</v>
      </c>
    </row>
    <row r="41" spans="1:6">
      <c r="A41" s="98"/>
      <c r="B41" t="e">
        <f>INDEX(REFHero[Hero ID],MATCH('_REF CHG Checker'!$A41,REFHero[OLD Hero ID],0))</f>
        <v>#N/A</v>
      </c>
      <c r="C41" t="e">
        <f>INDEX(REFHero[Family],MATCH('_REF CHG Checker'!$A41,REFHero[OLD Hero ID],0))</f>
        <v>#N/A</v>
      </c>
      <c r="D41" t="e">
        <f>INDEX(REFHero[Rarity Tier],MATCH('_REF CHG Checker'!$A41,REFHero[OLD Hero ID],0))</f>
        <v>#N/A</v>
      </c>
      <c r="E41" t="e">
        <f>INDEX(REFHero[Base Rarity],MATCH('_REF CHG Checker'!$A41,REFHero[OLD Hero ID],0))</f>
        <v>#N/A</v>
      </c>
      <c r="F41" t="e">
        <f t="shared" si="0"/>
        <v>#N/A</v>
      </c>
    </row>
    <row r="42" spans="1:6">
      <c r="A42" s="98"/>
      <c r="B42" t="e">
        <f>INDEX(REFHero[Hero ID],MATCH('_REF CHG Checker'!$A42,REFHero[OLD Hero ID],0))</f>
        <v>#N/A</v>
      </c>
      <c r="C42" t="e">
        <f>INDEX(REFHero[Family],MATCH('_REF CHG Checker'!$A42,REFHero[OLD Hero ID],0))</f>
        <v>#N/A</v>
      </c>
      <c r="D42" t="e">
        <f>INDEX(REFHero[Rarity Tier],MATCH('_REF CHG Checker'!$A42,REFHero[OLD Hero ID],0))</f>
        <v>#N/A</v>
      </c>
      <c r="E42" t="e">
        <f>INDEX(REFHero[Base Rarity],MATCH('_REF CHG Checker'!$A42,REFHero[OLD Hero ID],0))</f>
        <v>#N/A</v>
      </c>
      <c r="F42" t="e">
        <f t="shared" si="0"/>
        <v>#N/A</v>
      </c>
    </row>
    <row r="43" spans="1:6">
      <c r="A43" s="98"/>
      <c r="B43" t="e">
        <f>INDEX(REFHero[Hero ID],MATCH('_REF CHG Checker'!$A43,REFHero[OLD Hero ID],0))</f>
        <v>#N/A</v>
      </c>
      <c r="C43" t="e">
        <f>INDEX(REFHero[Family],MATCH('_REF CHG Checker'!$A43,REFHero[OLD Hero ID],0))</f>
        <v>#N/A</v>
      </c>
      <c r="D43" t="e">
        <f>INDEX(REFHero[Rarity Tier],MATCH('_REF CHG Checker'!$A43,REFHero[OLD Hero ID],0))</f>
        <v>#N/A</v>
      </c>
      <c r="E43" t="e">
        <f>INDEX(REFHero[Base Rarity],MATCH('_REF CHG Checker'!$A43,REFHero[OLD Hero ID],0))</f>
        <v>#N/A</v>
      </c>
      <c r="F43" t="e">
        <f t="shared" si="0"/>
        <v>#N/A</v>
      </c>
    </row>
    <row r="44" spans="1:6">
      <c r="A44" s="98"/>
      <c r="B44" t="e">
        <f>INDEX(REFHero[Hero ID],MATCH('_REF CHG Checker'!$A44,REFHero[OLD Hero ID],0))</f>
        <v>#N/A</v>
      </c>
      <c r="C44" t="e">
        <f>INDEX(REFHero[Family],MATCH('_REF CHG Checker'!$A44,REFHero[OLD Hero ID],0))</f>
        <v>#N/A</v>
      </c>
      <c r="D44" t="e">
        <f>INDEX(REFHero[Rarity Tier],MATCH('_REF CHG Checker'!$A44,REFHero[OLD Hero ID],0))</f>
        <v>#N/A</v>
      </c>
      <c r="E44" t="e">
        <f>INDEX(REFHero[Base Rarity],MATCH('_REF CHG Checker'!$A44,REFHero[OLD Hero ID],0))</f>
        <v>#N/A</v>
      </c>
      <c r="F44" t="e">
        <f t="shared" si="0"/>
        <v>#N/A</v>
      </c>
    </row>
    <row r="45" spans="1:6">
      <c r="B45" t="e">
        <f>INDEX(REFHero[Hero ID],MATCH('_REF CHG Checker'!$A45,REFHero[OLD Hero ID],0))</f>
        <v>#N/A</v>
      </c>
      <c r="C45" t="e">
        <f>INDEX(REFHero[Family],MATCH('_REF CHG Checker'!$A45,REFHero[OLD Hero ID],0))</f>
        <v>#N/A</v>
      </c>
      <c r="D45" t="e">
        <f>INDEX(REFHero[Rarity Tier],MATCH('_REF CHG Checker'!$A45,REFHero[OLD Hero ID],0))</f>
        <v>#N/A</v>
      </c>
      <c r="E45" t="e">
        <f>INDEX(REFHero[Base Rarity],MATCH('_REF CHG Checker'!$A45,REFHero[OLD Hero ID],0))</f>
        <v>#N/A</v>
      </c>
      <c r="F45" t="e">
        <f t="shared" si="0"/>
        <v>#N/A</v>
      </c>
    </row>
    <row r="46" spans="1:6">
      <c r="A46" s="98"/>
      <c r="B46" t="e">
        <f>INDEX(REFHero[Hero ID],MATCH('_REF CHG Checker'!$A46,REFHero[OLD Hero ID],0))</f>
        <v>#N/A</v>
      </c>
      <c r="C46" t="e">
        <f>INDEX(REFHero[Family],MATCH('_REF CHG Checker'!$A46,REFHero[OLD Hero ID],0))</f>
        <v>#N/A</v>
      </c>
      <c r="D46" t="e">
        <f>INDEX(REFHero[Rarity Tier],MATCH('_REF CHG Checker'!$A46,REFHero[OLD Hero ID],0))</f>
        <v>#N/A</v>
      </c>
      <c r="E46" t="e">
        <f>INDEX(REFHero[Base Rarity],MATCH('_REF CHG Checker'!$A46,REFHero[OLD Hero ID],0))</f>
        <v>#N/A</v>
      </c>
      <c r="F46" t="e">
        <f t="shared" si="0"/>
        <v>#N/A</v>
      </c>
    </row>
    <row r="47" spans="1:6">
      <c r="A47" s="98"/>
      <c r="B47" t="e">
        <f>INDEX(REFHero[Hero ID],MATCH('_REF CHG Checker'!$A47,REFHero[OLD Hero ID],0))</f>
        <v>#N/A</v>
      </c>
      <c r="C47" t="e">
        <f>INDEX(REFHero[Family],MATCH('_REF CHG Checker'!$A47,REFHero[OLD Hero ID],0))</f>
        <v>#N/A</v>
      </c>
      <c r="D47" t="e">
        <f>INDEX(REFHero[Rarity Tier],MATCH('_REF CHG Checker'!$A47,REFHero[OLD Hero ID],0))</f>
        <v>#N/A</v>
      </c>
      <c r="E47" t="e">
        <f>INDEX(REFHero[Base Rarity],MATCH('_REF CHG Checker'!$A47,REFHero[OLD Hero ID],0))</f>
        <v>#N/A</v>
      </c>
      <c r="F47" t="e">
        <f t="shared" si="0"/>
        <v>#N/A</v>
      </c>
    </row>
    <row r="48" spans="1:6">
      <c r="A48" s="98"/>
      <c r="B48" t="e">
        <f>INDEX(REFHero[Hero ID],MATCH('_REF CHG Checker'!$A48,REFHero[OLD Hero ID],0))</f>
        <v>#N/A</v>
      </c>
      <c r="C48" t="e">
        <f>INDEX(REFHero[Family],MATCH('_REF CHG Checker'!$A48,REFHero[OLD Hero ID],0))</f>
        <v>#N/A</v>
      </c>
      <c r="D48" t="e">
        <f>INDEX(REFHero[Rarity Tier],MATCH('_REF CHG Checker'!$A48,REFHero[OLD Hero ID],0))</f>
        <v>#N/A</v>
      </c>
      <c r="E48" t="e">
        <f>INDEX(REFHero[Base Rarity],MATCH('_REF CHG Checker'!$A48,REFHero[OLD Hero ID],0))</f>
        <v>#N/A</v>
      </c>
      <c r="F48" t="e">
        <f t="shared" si="0"/>
        <v>#N/A</v>
      </c>
    </row>
    <row r="49" spans="1:6">
      <c r="B49" t="e">
        <f>INDEX(REFHero[Hero ID],MATCH('_REF CHG Checker'!$A49,REFHero[OLD Hero ID],0))</f>
        <v>#N/A</v>
      </c>
      <c r="C49" t="e">
        <f>INDEX(REFHero[Family],MATCH('_REF CHG Checker'!$A49,REFHero[OLD Hero ID],0))</f>
        <v>#N/A</v>
      </c>
      <c r="D49" t="e">
        <f>INDEX(REFHero[Rarity Tier],MATCH('_REF CHG Checker'!$A49,REFHero[OLD Hero ID],0))</f>
        <v>#N/A</v>
      </c>
      <c r="E49" t="e">
        <f>INDEX(REFHero[Base Rarity],MATCH('_REF CHG Checker'!$A49,REFHero[OLD Hero ID],0))</f>
        <v>#N/A</v>
      </c>
      <c r="F49" t="e">
        <f t="shared" si="0"/>
        <v>#N/A</v>
      </c>
    </row>
    <row r="50" spans="1:6">
      <c r="A50" s="98"/>
      <c r="B50" t="e">
        <f>INDEX(REFHero[Hero ID],MATCH('_REF CHG Checker'!$A50,REFHero[OLD Hero ID],0))</f>
        <v>#N/A</v>
      </c>
      <c r="C50" t="e">
        <f>INDEX(REFHero[Family],MATCH('_REF CHG Checker'!$A50,REFHero[OLD Hero ID],0))</f>
        <v>#N/A</v>
      </c>
      <c r="D50" t="e">
        <f>INDEX(REFHero[Rarity Tier],MATCH('_REF CHG Checker'!$A50,REFHero[OLD Hero ID],0))</f>
        <v>#N/A</v>
      </c>
      <c r="E50" t="e">
        <f>INDEX(REFHero[Base Rarity],MATCH('_REF CHG Checker'!$A50,REFHero[OLD Hero ID],0))</f>
        <v>#N/A</v>
      </c>
      <c r="F50" t="e">
        <f t="shared" si="0"/>
        <v>#N/A</v>
      </c>
    </row>
    <row r="51" spans="1:6">
      <c r="B51" t="e">
        <f>INDEX(REFHero[Hero ID],MATCH('_REF CHG Checker'!$A51,REFHero[OLD Hero ID],0))</f>
        <v>#N/A</v>
      </c>
      <c r="C51" t="e">
        <f>INDEX(REFHero[Family],MATCH('_REF CHG Checker'!$A51,REFHero[OLD Hero ID],0))</f>
        <v>#N/A</v>
      </c>
      <c r="D51" t="e">
        <f>INDEX(REFHero[Rarity Tier],MATCH('_REF CHG Checker'!$A51,REFHero[OLD Hero ID],0))</f>
        <v>#N/A</v>
      </c>
      <c r="E51" t="e">
        <f>INDEX(REFHero[Base Rarity],MATCH('_REF CHG Checker'!$A51,REFHero[OLD Hero ID],0))</f>
        <v>#N/A</v>
      </c>
      <c r="F51" t="e">
        <f t="shared" si="0"/>
        <v>#N/A</v>
      </c>
    </row>
    <row r="52" spans="1:6">
      <c r="A52" s="98"/>
      <c r="B52" t="e">
        <f>INDEX(REFHero[Hero ID],MATCH('_REF CHG Checker'!$A52,REFHero[OLD Hero ID],0))</f>
        <v>#N/A</v>
      </c>
      <c r="C52" t="e">
        <f>INDEX(REFHero[Family],MATCH('_REF CHG Checker'!$A52,REFHero[OLD Hero ID],0))</f>
        <v>#N/A</v>
      </c>
      <c r="D52" t="e">
        <f>INDEX(REFHero[Rarity Tier],MATCH('_REF CHG Checker'!$A52,REFHero[OLD Hero ID],0))</f>
        <v>#N/A</v>
      </c>
      <c r="E52" t="e">
        <f>INDEX(REFHero[Base Rarity],MATCH('_REF CHG Checker'!$A52,REFHero[OLD Hero ID],0))</f>
        <v>#N/A</v>
      </c>
      <c r="F52" t="e">
        <f t="shared" si="0"/>
        <v>#N/A</v>
      </c>
    </row>
    <row r="53" spans="1:6">
      <c r="A53" s="98"/>
      <c r="B53" t="e">
        <f>INDEX(REFHero[Hero ID],MATCH('_REF CHG Checker'!$A53,REFHero[OLD Hero ID],0))</f>
        <v>#N/A</v>
      </c>
      <c r="C53" t="e">
        <f>INDEX(REFHero[Family],MATCH('_REF CHG Checker'!$A53,REFHero[OLD Hero ID],0))</f>
        <v>#N/A</v>
      </c>
      <c r="D53" t="e">
        <f>INDEX(REFHero[Rarity Tier],MATCH('_REF CHG Checker'!$A53,REFHero[OLD Hero ID],0))</f>
        <v>#N/A</v>
      </c>
      <c r="E53" t="e">
        <f>INDEX(REFHero[Base Rarity],MATCH('_REF CHG Checker'!$A53,REFHero[OLD Hero ID],0))</f>
        <v>#N/A</v>
      </c>
      <c r="F53" t="e">
        <f t="shared" si="0"/>
        <v>#N/A</v>
      </c>
    </row>
    <row r="54" spans="1:6">
      <c r="B54" t="e">
        <f>INDEX(REFHero[Hero ID],MATCH('_REF CHG Checker'!$A54,REFHero[OLD Hero ID],0))</f>
        <v>#N/A</v>
      </c>
      <c r="C54" t="e">
        <f>INDEX(REFHero[Family],MATCH('_REF CHG Checker'!$A54,REFHero[OLD Hero ID],0))</f>
        <v>#N/A</v>
      </c>
      <c r="D54" t="e">
        <f>INDEX(REFHero[Rarity Tier],MATCH('_REF CHG Checker'!$A54,REFHero[OLD Hero ID],0))</f>
        <v>#N/A</v>
      </c>
      <c r="E54" t="e">
        <f>INDEX(REFHero[Base Rarity],MATCH('_REF CHG Checker'!$A54,REFHero[OLD Hero ID],0))</f>
        <v>#N/A</v>
      </c>
      <c r="F54" t="e">
        <f t="shared" si="0"/>
        <v>#N/A</v>
      </c>
    </row>
    <row r="55" spans="1:6">
      <c r="A55" s="98"/>
      <c r="B55" t="e">
        <f>INDEX(REFHero[Hero ID],MATCH('_REF CHG Checker'!$A55,REFHero[OLD Hero ID],0))</f>
        <v>#N/A</v>
      </c>
      <c r="C55" t="e">
        <f>INDEX(REFHero[Family],MATCH('_REF CHG Checker'!$A55,REFHero[OLD Hero ID],0))</f>
        <v>#N/A</v>
      </c>
      <c r="D55" t="e">
        <f>INDEX(REFHero[Rarity Tier],MATCH('_REF CHG Checker'!$A55,REFHero[OLD Hero ID],0))</f>
        <v>#N/A</v>
      </c>
      <c r="E55" t="e">
        <f>INDEX(REFHero[Base Rarity],MATCH('_REF CHG Checker'!$A55,REFHero[OLD Hero ID],0))</f>
        <v>#N/A</v>
      </c>
      <c r="F55" t="e">
        <f t="shared" si="0"/>
        <v>#N/A</v>
      </c>
    </row>
    <row r="56" spans="1:6">
      <c r="B56" t="e">
        <f>INDEX(REFHero[Hero ID],MATCH('_REF CHG Checker'!$A56,REFHero[OLD Hero ID],0))</f>
        <v>#N/A</v>
      </c>
      <c r="C56" t="e">
        <f>INDEX(REFHero[Family],MATCH('_REF CHG Checker'!$A56,REFHero[OLD Hero ID],0))</f>
        <v>#N/A</v>
      </c>
      <c r="D56" t="e">
        <f>INDEX(REFHero[Rarity Tier],MATCH('_REF CHG Checker'!$A56,REFHero[OLD Hero ID],0))</f>
        <v>#N/A</v>
      </c>
      <c r="E56" t="e">
        <f>INDEX(REFHero[Base Rarity],MATCH('_REF CHG Checker'!$A56,REFHero[OLD Hero ID],0))</f>
        <v>#N/A</v>
      </c>
      <c r="F56" t="e">
        <f t="shared" si="0"/>
        <v>#N/A</v>
      </c>
    </row>
    <row r="57" spans="1:6">
      <c r="A57" s="98"/>
      <c r="B57" t="e">
        <f>INDEX(REFHero[Hero ID],MATCH('_REF CHG Checker'!$A57,REFHero[OLD Hero ID],0))</f>
        <v>#N/A</v>
      </c>
      <c r="C57" t="e">
        <f>INDEX(REFHero[Family],MATCH('_REF CHG Checker'!$A57,REFHero[OLD Hero ID],0))</f>
        <v>#N/A</v>
      </c>
      <c r="D57" t="e">
        <f>INDEX(REFHero[Rarity Tier],MATCH('_REF CHG Checker'!$A57,REFHero[OLD Hero ID],0))</f>
        <v>#N/A</v>
      </c>
      <c r="E57" t="e">
        <f>INDEX(REFHero[Base Rarity],MATCH('_REF CHG Checker'!$A57,REFHero[OLD Hero ID],0))</f>
        <v>#N/A</v>
      </c>
      <c r="F57" t="e">
        <f t="shared" si="0"/>
        <v>#N/A</v>
      </c>
    </row>
    <row r="58" spans="1:6">
      <c r="A58" s="98"/>
      <c r="B58" t="e">
        <f>INDEX(REFHero[Hero ID],MATCH('_REF CHG Checker'!$A58,REFHero[OLD Hero ID],0))</f>
        <v>#N/A</v>
      </c>
      <c r="C58" t="e">
        <f>INDEX(REFHero[Family],MATCH('_REF CHG Checker'!$A58,REFHero[OLD Hero ID],0))</f>
        <v>#N/A</v>
      </c>
      <c r="D58" t="e">
        <f>INDEX(REFHero[Rarity Tier],MATCH('_REF CHG Checker'!$A58,REFHero[OLD Hero ID],0))</f>
        <v>#N/A</v>
      </c>
      <c r="E58" t="e">
        <f>INDEX(REFHero[Base Rarity],MATCH('_REF CHG Checker'!$A58,REFHero[OLD Hero ID],0))</f>
        <v>#N/A</v>
      </c>
      <c r="F58" t="e">
        <f t="shared" si="0"/>
        <v>#N/A</v>
      </c>
    </row>
    <row r="59" spans="1:6">
      <c r="A59" s="98"/>
      <c r="B59" t="e">
        <f>INDEX(REFHero[Hero ID],MATCH('_REF CHG Checker'!$A59,REFHero[OLD Hero ID],0))</f>
        <v>#N/A</v>
      </c>
      <c r="C59" t="e">
        <f>INDEX(REFHero[Family],MATCH('_REF CHG Checker'!$A59,REFHero[OLD Hero ID],0))</f>
        <v>#N/A</v>
      </c>
      <c r="D59" t="e">
        <f>INDEX(REFHero[Rarity Tier],MATCH('_REF CHG Checker'!$A59,REFHero[OLD Hero ID],0))</f>
        <v>#N/A</v>
      </c>
      <c r="E59" t="e">
        <f>INDEX(REFHero[Base Rarity],MATCH('_REF CHG Checker'!$A59,REFHero[OLD Hero ID],0))</f>
        <v>#N/A</v>
      </c>
      <c r="F59" t="e">
        <f t="shared" si="0"/>
        <v>#N/A</v>
      </c>
    </row>
    <row r="60" spans="1:6">
      <c r="A60" s="98"/>
      <c r="B60" t="e">
        <f>INDEX(REFHero[Hero ID],MATCH('_REF CHG Checker'!$A60,REFHero[OLD Hero ID],0))</f>
        <v>#N/A</v>
      </c>
      <c r="C60" t="e">
        <f>INDEX(REFHero[Family],MATCH('_REF CHG Checker'!$A60,REFHero[OLD Hero ID],0))</f>
        <v>#N/A</v>
      </c>
      <c r="D60" t="e">
        <f>INDEX(REFHero[Rarity Tier],MATCH('_REF CHG Checker'!$A60,REFHero[OLD Hero ID],0))</f>
        <v>#N/A</v>
      </c>
      <c r="E60" t="e">
        <f>INDEX(REFHero[Base Rarity],MATCH('_REF CHG Checker'!$A60,REFHero[OLD Hero ID],0))</f>
        <v>#N/A</v>
      </c>
      <c r="F60" t="e">
        <f t="shared" si="0"/>
        <v>#N/A</v>
      </c>
    </row>
    <row r="61" spans="1:6">
      <c r="A61" s="98"/>
      <c r="B61" t="e">
        <f>INDEX(REFHero[Hero ID],MATCH('_REF CHG Checker'!$A61,REFHero[OLD Hero ID],0))</f>
        <v>#N/A</v>
      </c>
      <c r="C61" t="e">
        <f>INDEX(REFHero[Family],MATCH('_REF CHG Checker'!$A61,REFHero[OLD Hero ID],0))</f>
        <v>#N/A</v>
      </c>
      <c r="D61" t="e">
        <f>INDEX(REFHero[Rarity Tier],MATCH('_REF CHG Checker'!$A61,REFHero[OLD Hero ID],0))</f>
        <v>#N/A</v>
      </c>
      <c r="E61" t="e">
        <f>INDEX(REFHero[Base Rarity],MATCH('_REF CHG Checker'!$A61,REFHero[OLD Hero ID],0))</f>
        <v>#N/A</v>
      </c>
      <c r="F61" t="e">
        <f t="shared" si="0"/>
        <v>#N/A</v>
      </c>
    </row>
    <row r="62" spans="1:6">
      <c r="A62" s="98"/>
      <c r="B62" t="e">
        <f>INDEX(REFHero[Hero ID],MATCH('_REF CHG Checker'!$A62,REFHero[OLD Hero ID],0))</f>
        <v>#N/A</v>
      </c>
      <c r="C62" t="e">
        <f>INDEX(REFHero[Family],MATCH('_REF CHG Checker'!$A62,REFHero[OLD Hero ID],0))</f>
        <v>#N/A</v>
      </c>
      <c r="D62" t="e">
        <f>INDEX(REFHero[Rarity Tier],MATCH('_REF CHG Checker'!$A62,REFHero[OLD Hero ID],0))</f>
        <v>#N/A</v>
      </c>
      <c r="E62" t="e">
        <f>INDEX(REFHero[Base Rarity],MATCH('_REF CHG Checker'!$A62,REFHero[OLD Hero ID],0))</f>
        <v>#N/A</v>
      </c>
      <c r="F62" t="e">
        <f t="shared" si="0"/>
        <v>#N/A</v>
      </c>
    </row>
    <row r="63" spans="1:6">
      <c r="A63" s="98"/>
      <c r="B63" t="e">
        <f>INDEX(REFHero[Hero ID],MATCH('_REF CHG Checker'!$A63,REFHero[OLD Hero ID],0))</f>
        <v>#N/A</v>
      </c>
      <c r="C63" t="e">
        <f>INDEX(REFHero[Family],MATCH('_REF CHG Checker'!$A63,REFHero[OLD Hero ID],0))</f>
        <v>#N/A</v>
      </c>
      <c r="D63" t="e">
        <f>INDEX(REFHero[Rarity Tier],MATCH('_REF CHG Checker'!$A63,REFHero[OLD Hero ID],0))</f>
        <v>#N/A</v>
      </c>
      <c r="E63" t="e">
        <f>INDEX(REFHero[Base Rarity],MATCH('_REF CHG Checker'!$A63,REFHero[OLD Hero ID],0))</f>
        <v>#N/A</v>
      </c>
      <c r="F63" t="e">
        <f t="shared" si="0"/>
        <v>#N/A</v>
      </c>
    </row>
    <row r="64" spans="1:6">
      <c r="A64" s="98"/>
      <c r="B64" t="e">
        <f>INDEX(REFHero[Hero ID],MATCH('_REF CHG Checker'!$A64,REFHero[OLD Hero ID],0))</f>
        <v>#N/A</v>
      </c>
      <c r="C64" t="e">
        <f>INDEX(REFHero[Family],MATCH('_REF CHG Checker'!$A64,REFHero[OLD Hero ID],0))</f>
        <v>#N/A</v>
      </c>
      <c r="D64" t="e">
        <f>INDEX(REFHero[Rarity Tier],MATCH('_REF CHG Checker'!$A64,REFHero[OLD Hero ID],0))</f>
        <v>#N/A</v>
      </c>
      <c r="E64" t="e">
        <f>INDEX(REFHero[Base Rarity],MATCH('_REF CHG Checker'!$A64,REFHero[OLD Hero ID],0))</f>
        <v>#N/A</v>
      </c>
      <c r="F64" t="e">
        <f t="shared" si="0"/>
        <v>#N/A</v>
      </c>
    </row>
    <row r="65" spans="1:6">
      <c r="A65" s="98"/>
      <c r="B65" t="e">
        <f>INDEX(REFHero[Hero ID],MATCH('_REF CHG Checker'!$A65,REFHero[OLD Hero ID],0))</f>
        <v>#N/A</v>
      </c>
      <c r="C65" t="e">
        <f>INDEX(REFHero[Family],MATCH('_REF CHG Checker'!$A65,REFHero[OLD Hero ID],0))</f>
        <v>#N/A</v>
      </c>
      <c r="D65" t="e">
        <f>INDEX(REFHero[Rarity Tier],MATCH('_REF CHG Checker'!$A65,REFHero[OLD Hero ID],0))</f>
        <v>#N/A</v>
      </c>
      <c r="E65" t="e">
        <f>INDEX(REFHero[Base Rarity],MATCH('_REF CHG Checker'!$A65,REFHero[OLD Hero ID],0))</f>
        <v>#N/A</v>
      </c>
      <c r="F65" t="e">
        <f t="shared" si="0"/>
        <v>#N/A</v>
      </c>
    </row>
    <row r="66" spans="1:6">
      <c r="A66" s="98"/>
      <c r="B66" t="e">
        <f>INDEX(REFHero[Hero ID],MATCH('_REF CHG Checker'!$A66,REFHero[OLD Hero ID],0))</f>
        <v>#N/A</v>
      </c>
      <c r="C66" t="e">
        <f>INDEX(REFHero[Family],MATCH('_REF CHG Checker'!$A66,REFHero[OLD Hero ID],0))</f>
        <v>#N/A</v>
      </c>
      <c r="D66" t="e">
        <f>INDEX(REFHero[Rarity Tier],MATCH('_REF CHG Checker'!$A66,REFHero[OLD Hero ID],0))</f>
        <v>#N/A</v>
      </c>
      <c r="E66" t="e">
        <f>INDEX(REFHero[Base Rarity],MATCH('_REF CHG Checker'!$A66,REFHero[OLD Hero ID],0))</f>
        <v>#N/A</v>
      </c>
      <c r="F66" t="e">
        <f t="shared" si="0"/>
        <v>#N/A</v>
      </c>
    </row>
    <row r="67" spans="1:6">
      <c r="B67" t="e">
        <f>INDEX(REFHero[Hero ID],MATCH('_REF CHG Checker'!$A67,REFHero[OLD Hero ID],0))</f>
        <v>#N/A</v>
      </c>
      <c r="C67" t="e">
        <f>INDEX(REFHero[Family],MATCH('_REF CHG Checker'!$A67,REFHero[OLD Hero ID],0))</f>
        <v>#N/A</v>
      </c>
      <c r="D67" t="e">
        <f>INDEX(REFHero[Rarity Tier],MATCH('_REF CHG Checker'!$A67,REFHero[OLD Hero ID],0))</f>
        <v>#N/A</v>
      </c>
      <c r="E67" t="e">
        <f>INDEX(REFHero[Base Rarity],MATCH('_REF CHG Checker'!$A67,REFHero[OLD Hero ID],0))</f>
        <v>#N/A</v>
      </c>
      <c r="F67" t="e">
        <f t="shared" ref="F67:F121" si="1">IF(B67=A67,"","CHG")</f>
        <v>#N/A</v>
      </c>
    </row>
    <row r="68" spans="1:6">
      <c r="B68" t="e">
        <f>INDEX(REFHero[Hero ID],MATCH('_REF CHG Checker'!$A68,REFHero[OLD Hero ID],0))</f>
        <v>#N/A</v>
      </c>
      <c r="C68" t="e">
        <f>INDEX(REFHero[Family],MATCH('_REF CHG Checker'!$A68,REFHero[OLD Hero ID],0))</f>
        <v>#N/A</v>
      </c>
      <c r="D68" t="e">
        <f>INDEX(REFHero[Rarity Tier],MATCH('_REF CHG Checker'!$A68,REFHero[OLD Hero ID],0))</f>
        <v>#N/A</v>
      </c>
      <c r="E68" t="e">
        <f>INDEX(REFHero[Base Rarity],MATCH('_REF CHG Checker'!$A68,REFHero[OLD Hero ID],0))</f>
        <v>#N/A</v>
      </c>
      <c r="F68" t="e">
        <f t="shared" si="1"/>
        <v>#N/A</v>
      </c>
    </row>
    <row r="69" spans="1:6">
      <c r="B69" t="e">
        <f>INDEX(REFHero[Hero ID],MATCH('_REF CHG Checker'!$A69,REFHero[OLD Hero ID],0))</f>
        <v>#N/A</v>
      </c>
      <c r="C69" t="e">
        <f>INDEX(REFHero[Family],MATCH('_REF CHG Checker'!$A69,REFHero[OLD Hero ID],0))</f>
        <v>#N/A</v>
      </c>
      <c r="D69" t="e">
        <f>INDEX(REFHero[Rarity Tier],MATCH('_REF CHG Checker'!$A69,REFHero[OLD Hero ID],0))</f>
        <v>#N/A</v>
      </c>
      <c r="E69" t="e">
        <f>INDEX(REFHero[Base Rarity],MATCH('_REF CHG Checker'!$A69,REFHero[OLD Hero ID],0))</f>
        <v>#N/A</v>
      </c>
      <c r="F69" t="e">
        <f t="shared" si="1"/>
        <v>#N/A</v>
      </c>
    </row>
    <row r="70" spans="1:6">
      <c r="B70" t="e">
        <f>INDEX(REFHero[Hero ID],MATCH('_REF CHG Checker'!$A70,REFHero[OLD Hero ID],0))</f>
        <v>#N/A</v>
      </c>
      <c r="C70" t="e">
        <f>INDEX(REFHero[Family],MATCH('_REF CHG Checker'!$A70,REFHero[OLD Hero ID],0))</f>
        <v>#N/A</v>
      </c>
      <c r="D70" t="e">
        <f>INDEX(REFHero[Rarity Tier],MATCH('_REF CHG Checker'!$A70,REFHero[OLD Hero ID],0))</f>
        <v>#N/A</v>
      </c>
      <c r="E70" t="e">
        <f>INDEX(REFHero[Base Rarity],MATCH('_REF CHG Checker'!$A70,REFHero[OLD Hero ID],0))</f>
        <v>#N/A</v>
      </c>
      <c r="F70" t="e">
        <f t="shared" si="1"/>
        <v>#N/A</v>
      </c>
    </row>
    <row r="71" spans="1:6">
      <c r="B71" t="e">
        <f>INDEX(REFHero[Hero ID],MATCH('_REF CHG Checker'!$A71,REFHero[OLD Hero ID],0))</f>
        <v>#N/A</v>
      </c>
      <c r="C71" t="e">
        <f>INDEX(REFHero[Family],MATCH('_REF CHG Checker'!$A71,REFHero[OLD Hero ID],0))</f>
        <v>#N/A</v>
      </c>
      <c r="D71" t="e">
        <f>INDEX(REFHero[Rarity Tier],MATCH('_REF CHG Checker'!$A71,REFHero[OLD Hero ID],0))</f>
        <v>#N/A</v>
      </c>
      <c r="E71" t="e">
        <f>INDEX(REFHero[Base Rarity],MATCH('_REF CHG Checker'!$A71,REFHero[OLD Hero ID],0))</f>
        <v>#N/A</v>
      </c>
      <c r="F71" t="e">
        <f t="shared" si="1"/>
        <v>#N/A</v>
      </c>
    </row>
    <row r="72" spans="1:6">
      <c r="B72" t="e">
        <f>INDEX(REFHero[Hero ID],MATCH('_REF CHG Checker'!$A72,REFHero[OLD Hero ID],0))</f>
        <v>#N/A</v>
      </c>
      <c r="C72" t="e">
        <f>INDEX(REFHero[Family],MATCH('_REF CHG Checker'!$A72,REFHero[OLD Hero ID],0))</f>
        <v>#N/A</v>
      </c>
      <c r="D72" t="e">
        <f>INDEX(REFHero[Rarity Tier],MATCH('_REF CHG Checker'!$A72,REFHero[OLD Hero ID],0))</f>
        <v>#N/A</v>
      </c>
      <c r="E72" t="e">
        <f>INDEX(REFHero[Base Rarity],MATCH('_REF CHG Checker'!$A72,REFHero[OLD Hero ID],0))</f>
        <v>#N/A</v>
      </c>
      <c r="F72" t="e">
        <f t="shared" si="1"/>
        <v>#N/A</v>
      </c>
    </row>
    <row r="73" spans="1:6">
      <c r="A73" s="97"/>
      <c r="B73" t="e">
        <f>INDEX(REFHero[Hero ID],MATCH('_REF CHG Checker'!$A73,REFHero[OLD Hero ID],0))</f>
        <v>#N/A</v>
      </c>
      <c r="C73" t="e">
        <f>INDEX(REFHero[Family],MATCH('_REF CHG Checker'!$A73,REFHero[OLD Hero ID],0))</f>
        <v>#N/A</v>
      </c>
      <c r="D73" t="e">
        <f>INDEX(REFHero[Rarity Tier],MATCH('_REF CHG Checker'!$A73,REFHero[OLD Hero ID],0))</f>
        <v>#N/A</v>
      </c>
      <c r="E73" t="e">
        <f>INDEX(REFHero[Base Rarity],MATCH('_REF CHG Checker'!$A73,REFHero[OLD Hero ID],0))</f>
        <v>#N/A</v>
      </c>
      <c r="F73" t="e">
        <f t="shared" si="1"/>
        <v>#N/A</v>
      </c>
    </row>
    <row r="74" spans="1:6">
      <c r="A74" s="97"/>
      <c r="B74" t="e">
        <f>INDEX(REFHero[Hero ID],MATCH('_REF CHG Checker'!$A74,REFHero[OLD Hero ID],0))</f>
        <v>#N/A</v>
      </c>
      <c r="C74" t="e">
        <f>INDEX(REFHero[Family],MATCH('_REF CHG Checker'!$A74,REFHero[OLD Hero ID],0))</f>
        <v>#N/A</v>
      </c>
      <c r="D74" t="e">
        <f>INDEX(REFHero[Rarity Tier],MATCH('_REF CHG Checker'!$A74,REFHero[OLD Hero ID],0))</f>
        <v>#N/A</v>
      </c>
      <c r="E74" t="e">
        <f>INDEX(REFHero[Base Rarity],MATCH('_REF CHG Checker'!$A74,REFHero[OLD Hero ID],0))</f>
        <v>#N/A</v>
      </c>
      <c r="F74" t="e">
        <f t="shared" si="1"/>
        <v>#N/A</v>
      </c>
    </row>
    <row r="75" spans="1:6">
      <c r="B75" t="e">
        <f>INDEX(REFHero[Hero ID],MATCH('_REF CHG Checker'!$A75,REFHero[OLD Hero ID],0))</f>
        <v>#N/A</v>
      </c>
      <c r="C75" t="e">
        <f>INDEX(REFHero[Family],MATCH('_REF CHG Checker'!$A75,REFHero[OLD Hero ID],0))</f>
        <v>#N/A</v>
      </c>
      <c r="D75" t="e">
        <f>INDEX(REFHero[Rarity Tier],MATCH('_REF CHG Checker'!$A75,REFHero[OLD Hero ID],0))</f>
        <v>#N/A</v>
      </c>
      <c r="E75" t="e">
        <f>INDEX(REFHero[Base Rarity],MATCH('_REF CHG Checker'!$A75,REFHero[OLD Hero ID],0))</f>
        <v>#N/A</v>
      </c>
      <c r="F75" t="e">
        <f t="shared" si="1"/>
        <v>#N/A</v>
      </c>
    </row>
    <row r="76" spans="1:6">
      <c r="B76" t="e">
        <f>INDEX(REFHero[Hero ID],MATCH('_REF CHG Checker'!$A76,REFHero[OLD Hero ID],0))</f>
        <v>#N/A</v>
      </c>
      <c r="C76" t="e">
        <f>INDEX(REFHero[Family],MATCH('_REF CHG Checker'!$A76,REFHero[OLD Hero ID],0))</f>
        <v>#N/A</v>
      </c>
      <c r="D76" t="e">
        <f>INDEX(REFHero[Rarity Tier],MATCH('_REF CHG Checker'!$A76,REFHero[OLD Hero ID],0))</f>
        <v>#N/A</v>
      </c>
      <c r="E76" t="e">
        <f>INDEX(REFHero[Base Rarity],MATCH('_REF CHG Checker'!$A76,REFHero[OLD Hero ID],0))</f>
        <v>#N/A</v>
      </c>
      <c r="F76" t="e">
        <f t="shared" si="1"/>
        <v>#N/A</v>
      </c>
    </row>
    <row r="77" spans="1:6">
      <c r="B77" t="e">
        <f>INDEX(REFHero[Hero ID],MATCH('_REF CHG Checker'!$A77,REFHero[OLD Hero ID],0))</f>
        <v>#N/A</v>
      </c>
      <c r="C77" t="e">
        <f>INDEX(REFHero[Family],MATCH('_REF CHG Checker'!$A77,REFHero[OLD Hero ID],0))</f>
        <v>#N/A</v>
      </c>
      <c r="D77" t="e">
        <f>INDEX(REFHero[Rarity Tier],MATCH('_REF CHG Checker'!$A77,REFHero[OLD Hero ID],0))</f>
        <v>#N/A</v>
      </c>
      <c r="E77" t="e">
        <f>INDEX(REFHero[Base Rarity],MATCH('_REF CHG Checker'!$A77,REFHero[OLD Hero ID],0))</f>
        <v>#N/A</v>
      </c>
      <c r="F77" t="e">
        <f t="shared" si="1"/>
        <v>#N/A</v>
      </c>
    </row>
    <row r="78" spans="1:6">
      <c r="B78" t="e">
        <f>INDEX(REFHero[Hero ID],MATCH('_REF CHG Checker'!$A78,REFHero[OLD Hero ID],0))</f>
        <v>#N/A</v>
      </c>
      <c r="C78" t="e">
        <f>INDEX(REFHero[Family],MATCH('_REF CHG Checker'!$A78,REFHero[OLD Hero ID],0))</f>
        <v>#N/A</v>
      </c>
      <c r="D78" t="e">
        <f>INDEX(REFHero[Rarity Tier],MATCH('_REF CHG Checker'!$A78,REFHero[OLD Hero ID],0))</f>
        <v>#N/A</v>
      </c>
      <c r="E78" t="e">
        <f>INDEX(REFHero[Base Rarity],MATCH('_REF CHG Checker'!$A78,REFHero[OLD Hero ID],0))</f>
        <v>#N/A</v>
      </c>
      <c r="F78" t="e">
        <f t="shared" si="1"/>
        <v>#N/A</v>
      </c>
    </row>
    <row r="79" spans="1:6">
      <c r="B79" t="e">
        <f>INDEX(REFHero[Hero ID],MATCH('_REF CHG Checker'!$A79,REFHero[OLD Hero ID],0))</f>
        <v>#N/A</v>
      </c>
      <c r="C79" t="e">
        <f>INDEX(REFHero[Family],MATCH('_REF CHG Checker'!$A79,REFHero[OLD Hero ID],0))</f>
        <v>#N/A</v>
      </c>
      <c r="D79" t="e">
        <f>INDEX(REFHero[Rarity Tier],MATCH('_REF CHG Checker'!$A79,REFHero[OLD Hero ID],0))</f>
        <v>#N/A</v>
      </c>
      <c r="E79" t="e">
        <f>INDEX(REFHero[Base Rarity],MATCH('_REF CHG Checker'!$A79,REFHero[OLD Hero ID],0))</f>
        <v>#N/A</v>
      </c>
      <c r="F79" t="e">
        <f t="shared" si="1"/>
        <v>#N/A</v>
      </c>
    </row>
    <row r="80" spans="1:6">
      <c r="B80" t="e">
        <f>INDEX(REFHero[Hero ID],MATCH('_REF CHG Checker'!$A80,REFHero[OLD Hero ID],0))</f>
        <v>#N/A</v>
      </c>
      <c r="C80" t="e">
        <f>INDEX(REFHero[Family],MATCH('_REF CHG Checker'!$A80,REFHero[OLD Hero ID],0))</f>
        <v>#N/A</v>
      </c>
      <c r="D80" t="e">
        <f>INDEX(REFHero[Rarity Tier],MATCH('_REF CHG Checker'!$A80,REFHero[OLD Hero ID],0))</f>
        <v>#N/A</v>
      </c>
      <c r="E80" t="e">
        <f>INDEX(REFHero[Base Rarity],MATCH('_REF CHG Checker'!$A80,REFHero[OLD Hero ID],0))</f>
        <v>#N/A</v>
      </c>
      <c r="F80" t="e">
        <f t="shared" si="1"/>
        <v>#N/A</v>
      </c>
    </row>
    <row r="81" spans="1:6">
      <c r="A81" s="97"/>
      <c r="B81" t="e">
        <f>INDEX(REFHero[Hero ID],MATCH('_REF CHG Checker'!$A81,REFHero[OLD Hero ID],0))</f>
        <v>#N/A</v>
      </c>
      <c r="C81" t="e">
        <f>INDEX(REFHero[Family],MATCH('_REF CHG Checker'!$A81,REFHero[OLD Hero ID],0))</f>
        <v>#N/A</v>
      </c>
      <c r="D81" t="e">
        <f>INDEX(REFHero[Rarity Tier],MATCH('_REF CHG Checker'!$A81,REFHero[OLD Hero ID],0))</f>
        <v>#N/A</v>
      </c>
      <c r="E81" t="e">
        <f>INDEX(REFHero[Base Rarity],MATCH('_REF CHG Checker'!$A81,REFHero[OLD Hero ID],0))</f>
        <v>#N/A</v>
      </c>
      <c r="F81" t="e">
        <f t="shared" si="1"/>
        <v>#N/A</v>
      </c>
    </row>
    <row r="82" spans="1:6">
      <c r="A82" s="94"/>
      <c r="B82" t="e">
        <f>INDEX(REFHero[Hero ID],MATCH('_REF CHG Checker'!$A82,REFHero[OLD Hero ID],0))</f>
        <v>#N/A</v>
      </c>
      <c r="C82" t="e">
        <f>INDEX(REFHero[Family],MATCH('_REF CHG Checker'!$A82,REFHero[OLD Hero ID],0))</f>
        <v>#N/A</v>
      </c>
      <c r="D82" t="e">
        <f>INDEX(REFHero[Rarity Tier],MATCH('_REF CHG Checker'!$A82,REFHero[OLD Hero ID],0))</f>
        <v>#N/A</v>
      </c>
      <c r="E82" t="e">
        <f>INDEX(REFHero[Base Rarity],MATCH('_REF CHG Checker'!$A82,REFHero[OLD Hero ID],0))</f>
        <v>#N/A</v>
      </c>
      <c r="F82" t="e">
        <f t="shared" si="1"/>
        <v>#N/A</v>
      </c>
    </row>
    <row r="83" spans="1:6">
      <c r="B83" t="e">
        <f>INDEX(REFHero[Hero ID],MATCH('_REF CHG Checker'!$A83,REFHero[OLD Hero ID],0))</f>
        <v>#N/A</v>
      </c>
      <c r="C83" t="e">
        <f>INDEX(REFHero[Family],MATCH('_REF CHG Checker'!$A83,REFHero[OLD Hero ID],0))</f>
        <v>#N/A</v>
      </c>
      <c r="D83" t="e">
        <f>INDEX(REFHero[Rarity Tier],MATCH('_REF CHG Checker'!$A83,REFHero[OLD Hero ID],0))</f>
        <v>#N/A</v>
      </c>
      <c r="E83" t="e">
        <f>INDEX(REFHero[Base Rarity],MATCH('_REF CHG Checker'!$A83,REFHero[OLD Hero ID],0))</f>
        <v>#N/A</v>
      </c>
      <c r="F83" t="e">
        <f t="shared" si="1"/>
        <v>#N/A</v>
      </c>
    </row>
    <row r="84" spans="1:6">
      <c r="B84" t="e">
        <f>INDEX(REFHero[Hero ID],MATCH('_REF CHG Checker'!$A84,REFHero[OLD Hero ID],0))</f>
        <v>#N/A</v>
      </c>
      <c r="C84" t="e">
        <f>INDEX(REFHero[Family],MATCH('_REF CHG Checker'!$A84,REFHero[OLD Hero ID],0))</f>
        <v>#N/A</v>
      </c>
      <c r="D84" t="e">
        <f>INDEX(REFHero[Rarity Tier],MATCH('_REF CHG Checker'!$A84,REFHero[OLD Hero ID],0))</f>
        <v>#N/A</v>
      </c>
      <c r="E84" t="e">
        <f>INDEX(REFHero[Base Rarity],MATCH('_REF CHG Checker'!$A84,REFHero[OLD Hero ID],0))</f>
        <v>#N/A</v>
      </c>
      <c r="F84" t="e">
        <f t="shared" si="1"/>
        <v>#N/A</v>
      </c>
    </row>
    <row r="85" spans="1:6">
      <c r="B85" t="e">
        <f>INDEX(REFHero[Hero ID],MATCH('_REF CHG Checker'!$A85,REFHero[OLD Hero ID],0))</f>
        <v>#N/A</v>
      </c>
      <c r="C85" t="e">
        <f>INDEX(REFHero[Family],MATCH('_REF CHG Checker'!$A85,REFHero[OLD Hero ID],0))</f>
        <v>#N/A</v>
      </c>
      <c r="D85" t="e">
        <f>INDEX(REFHero[Rarity Tier],MATCH('_REF CHG Checker'!$A85,REFHero[OLD Hero ID],0))</f>
        <v>#N/A</v>
      </c>
      <c r="E85" t="e">
        <f>INDEX(REFHero[Base Rarity],MATCH('_REF CHG Checker'!$A85,REFHero[OLD Hero ID],0))</f>
        <v>#N/A</v>
      </c>
      <c r="F85" t="e">
        <f t="shared" si="1"/>
        <v>#N/A</v>
      </c>
    </row>
    <row r="86" spans="1:6">
      <c r="B86" t="e">
        <f>INDEX(REFHero[Hero ID],MATCH('_REF CHG Checker'!$A86,REFHero[OLD Hero ID],0))</f>
        <v>#N/A</v>
      </c>
      <c r="C86" t="e">
        <f>INDEX(REFHero[Family],MATCH('_REF CHG Checker'!$A86,REFHero[OLD Hero ID],0))</f>
        <v>#N/A</v>
      </c>
      <c r="D86" t="e">
        <f>INDEX(REFHero[Rarity Tier],MATCH('_REF CHG Checker'!$A86,REFHero[OLD Hero ID],0))</f>
        <v>#N/A</v>
      </c>
      <c r="E86" t="e">
        <f>INDEX(REFHero[Base Rarity],MATCH('_REF CHG Checker'!$A86,REFHero[OLD Hero ID],0))</f>
        <v>#N/A</v>
      </c>
      <c r="F86" t="e">
        <f t="shared" si="1"/>
        <v>#N/A</v>
      </c>
    </row>
    <row r="87" spans="1:6">
      <c r="A87" s="97"/>
      <c r="B87" t="e">
        <f>INDEX(REFHero[Hero ID],MATCH('_REF CHG Checker'!$A87,REFHero[OLD Hero ID],0))</f>
        <v>#N/A</v>
      </c>
      <c r="C87" t="e">
        <f>INDEX(REFHero[Family],MATCH('_REF CHG Checker'!$A87,REFHero[OLD Hero ID],0))</f>
        <v>#N/A</v>
      </c>
      <c r="D87" t="e">
        <f>INDEX(REFHero[Rarity Tier],MATCH('_REF CHG Checker'!$A87,REFHero[OLD Hero ID],0))</f>
        <v>#N/A</v>
      </c>
      <c r="E87" t="e">
        <f>INDEX(REFHero[Base Rarity],MATCH('_REF CHG Checker'!$A87,REFHero[OLD Hero ID],0))</f>
        <v>#N/A</v>
      </c>
      <c r="F87" t="e">
        <f t="shared" si="1"/>
        <v>#N/A</v>
      </c>
    </row>
    <row r="88" spans="1:6">
      <c r="A88" s="97"/>
      <c r="B88" t="e">
        <f>INDEX(REFHero[Hero ID],MATCH('_REF CHG Checker'!$A88,REFHero[OLD Hero ID],0))</f>
        <v>#N/A</v>
      </c>
      <c r="C88" t="e">
        <f>INDEX(REFHero[Family],MATCH('_REF CHG Checker'!$A88,REFHero[OLD Hero ID],0))</f>
        <v>#N/A</v>
      </c>
      <c r="D88" t="e">
        <f>INDEX(REFHero[Rarity Tier],MATCH('_REF CHG Checker'!$A88,REFHero[OLD Hero ID],0))</f>
        <v>#N/A</v>
      </c>
      <c r="E88" t="e">
        <f>INDEX(REFHero[Base Rarity],MATCH('_REF CHG Checker'!$A88,REFHero[OLD Hero ID],0))</f>
        <v>#N/A</v>
      </c>
      <c r="F88" t="e">
        <f t="shared" si="1"/>
        <v>#N/A</v>
      </c>
    </row>
    <row r="89" spans="1:6">
      <c r="B89" t="e">
        <f>INDEX(REFHero[Hero ID],MATCH('_REF CHG Checker'!$A89,REFHero[OLD Hero ID],0))</f>
        <v>#N/A</v>
      </c>
      <c r="C89" t="e">
        <f>INDEX(REFHero[Family],MATCH('_REF CHG Checker'!$A89,REFHero[OLD Hero ID],0))</f>
        <v>#N/A</v>
      </c>
      <c r="D89" t="e">
        <f>INDEX(REFHero[Rarity Tier],MATCH('_REF CHG Checker'!$A89,REFHero[OLD Hero ID],0))</f>
        <v>#N/A</v>
      </c>
      <c r="E89" t="e">
        <f>INDEX(REFHero[Base Rarity],MATCH('_REF CHG Checker'!$A89,REFHero[OLD Hero ID],0))</f>
        <v>#N/A</v>
      </c>
      <c r="F89" t="e">
        <f t="shared" si="1"/>
        <v>#N/A</v>
      </c>
    </row>
    <row r="90" spans="1:6">
      <c r="B90" t="e">
        <f>INDEX(REFHero[Hero ID],MATCH('_REF CHG Checker'!$A90,REFHero[OLD Hero ID],0))</f>
        <v>#N/A</v>
      </c>
      <c r="C90" t="e">
        <f>INDEX(REFHero[Family],MATCH('_REF CHG Checker'!$A90,REFHero[OLD Hero ID],0))</f>
        <v>#N/A</v>
      </c>
      <c r="D90" t="e">
        <f>INDEX(REFHero[Rarity Tier],MATCH('_REF CHG Checker'!$A90,REFHero[OLD Hero ID],0))</f>
        <v>#N/A</v>
      </c>
      <c r="E90" t="e">
        <f>INDEX(REFHero[Base Rarity],MATCH('_REF CHG Checker'!$A90,REFHero[OLD Hero ID],0))</f>
        <v>#N/A</v>
      </c>
      <c r="F90" t="e">
        <f t="shared" si="1"/>
        <v>#N/A</v>
      </c>
    </row>
    <row r="91" spans="1:6">
      <c r="B91" t="e">
        <f>INDEX(REFHero[Hero ID],MATCH('_REF CHG Checker'!$A91,REFHero[OLD Hero ID],0))</f>
        <v>#N/A</v>
      </c>
      <c r="C91" t="e">
        <f>INDEX(REFHero[Family],MATCH('_REF CHG Checker'!$A91,REFHero[OLD Hero ID],0))</f>
        <v>#N/A</v>
      </c>
      <c r="D91" t="e">
        <f>INDEX(REFHero[Rarity Tier],MATCH('_REF CHG Checker'!$A91,REFHero[OLD Hero ID],0))</f>
        <v>#N/A</v>
      </c>
      <c r="E91" t="e">
        <f>INDEX(REFHero[Base Rarity],MATCH('_REF CHG Checker'!$A91,REFHero[OLD Hero ID],0))</f>
        <v>#N/A</v>
      </c>
      <c r="F91" t="e">
        <f t="shared" si="1"/>
        <v>#N/A</v>
      </c>
    </row>
    <row r="92" spans="1:6">
      <c r="B92" t="e">
        <f>INDEX(REFHero[Hero ID],MATCH('_REF CHG Checker'!$A92,REFHero[OLD Hero ID],0))</f>
        <v>#N/A</v>
      </c>
      <c r="C92" t="e">
        <f>INDEX(REFHero[Family],MATCH('_REF CHG Checker'!$A92,REFHero[OLD Hero ID],0))</f>
        <v>#N/A</v>
      </c>
      <c r="D92" t="e">
        <f>INDEX(REFHero[Rarity Tier],MATCH('_REF CHG Checker'!$A92,REFHero[OLD Hero ID],0))</f>
        <v>#N/A</v>
      </c>
      <c r="E92" t="e">
        <f>INDEX(REFHero[Base Rarity],MATCH('_REF CHG Checker'!$A92,REFHero[OLD Hero ID],0))</f>
        <v>#N/A</v>
      </c>
      <c r="F92" t="e">
        <f t="shared" si="1"/>
        <v>#N/A</v>
      </c>
    </row>
    <row r="93" spans="1:6">
      <c r="A93" s="97"/>
      <c r="B93" t="e">
        <f>INDEX(REFHero[Hero ID],MATCH('_REF CHG Checker'!$A93,REFHero[OLD Hero ID],0))</f>
        <v>#N/A</v>
      </c>
      <c r="C93" t="e">
        <f>INDEX(REFHero[Family],MATCH('_REF CHG Checker'!$A93,REFHero[OLD Hero ID],0))</f>
        <v>#N/A</v>
      </c>
      <c r="D93" t="e">
        <f>INDEX(REFHero[Rarity Tier],MATCH('_REF CHG Checker'!$A93,REFHero[OLD Hero ID],0))</f>
        <v>#N/A</v>
      </c>
      <c r="E93" t="e">
        <f>INDEX(REFHero[Base Rarity],MATCH('_REF CHG Checker'!$A93,REFHero[OLD Hero ID],0))</f>
        <v>#N/A</v>
      </c>
      <c r="F93" t="e">
        <f t="shared" si="1"/>
        <v>#N/A</v>
      </c>
    </row>
    <row r="94" spans="1:6">
      <c r="A94" s="97"/>
      <c r="B94" t="e">
        <f>INDEX(REFHero[Hero ID],MATCH('_REF CHG Checker'!$A94,REFHero[OLD Hero ID],0))</f>
        <v>#N/A</v>
      </c>
      <c r="C94" t="e">
        <f>INDEX(REFHero[Family],MATCH('_REF CHG Checker'!$A94,REFHero[OLD Hero ID],0))</f>
        <v>#N/A</v>
      </c>
      <c r="D94" t="e">
        <f>INDEX(REFHero[Rarity Tier],MATCH('_REF CHG Checker'!$A94,REFHero[OLD Hero ID],0))</f>
        <v>#N/A</v>
      </c>
      <c r="E94" t="e">
        <f>INDEX(REFHero[Base Rarity],MATCH('_REF CHG Checker'!$A94,REFHero[OLD Hero ID],0))</f>
        <v>#N/A</v>
      </c>
      <c r="F94" t="e">
        <f t="shared" si="1"/>
        <v>#N/A</v>
      </c>
    </row>
    <row r="95" spans="1:6">
      <c r="B95" t="e">
        <f>INDEX(REFHero[Hero ID],MATCH('_REF CHG Checker'!$A95,REFHero[OLD Hero ID],0))</f>
        <v>#N/A</v>
      </c>
      <c r="C95" t="e">
        <f>INDEX(REFHero[Family],MATCH('_REF CHG Checker'!$A95,REFHero[OLD Hero ID],0))</f>
        <v>#N/A</v>
      </c>
      <c r="D95" t="e">
        <f>INDEX(REFHero[Rarity Tier],MATCH('_REF CHG Checker'!$A95,REFHero[OLD Hero ID],0))</f>
        <v>#N/A</v>
      </c>
      <c r="E95" t="e">
        <f>INDEX(REFHero[Base Rarity],MATCH('_REF CHG Checker'!$A95,REFHero[OLD Hero ID],0))</f>
        <v>#N/A</v>
      </c>
      <c r="F95" t="e">
        <f t="shared" si="1"/>
        <v>#N/A</v>
      </c>
    </row>
    <row r="96" spans="1:6">
      <c r="B96" t="e">
        <f>INDEX(REFHero[Hero ID],MATCH('_REF CHG Checker'!$A96,REFHero[OLD Hero ID],0))</f>
        <v>#N/A</v>
      </c>
      <c r="C96" t="e">
        <f>INDEX(REFHero[Family],MATCH('_REF CHG Checker'!$A96,REFHero[OLD Hero ID],0))</f>
        <v>#N/A</v>
      </c>
      <c r="D96" t="e">
        <f>INDEX(REFHero[Rarity Tier],MATCH('_REF CHG Checker'!$A96,REFHero[OLD Hero ID],0))</f>
        <v>#N/A</v>
      </c>
      <c r="E96" t="e">
        <f>INDEX(REFHero[Base Rarity],MATCH('_REF CHG Checker'!$A96,REFHero[OLD Hero ID],0))</f>
        <v>#N/A</v>
      </c>
      <c r="F96" t="e">
        <f t="shared" si="1"/>
        <v>#N/A</v>
      </c>
    </row>
    <row r="97" spans="1:6">
      <c r="A97" s="97"/>
      <c r="B97" t="e">
        <f>INDEX(REFHero[Hero ID],MATCH('_REF CHG Checker'!$A97,REFHero[OLD Hero ID],0))</f>
        <v>#N/A</v>
      </c>
      <c r="C97" t="e">
        <f>INDEX(REFHero[Family],MATCH('_REF CHG Checker'!$A97,REFHero[OLD Hero ID],0))</f>
        <v>#N/A</v>
      </c>
      <c r="D97" t="e">
        <f>INDEX(REFHero[Rarity Tier],MATCH('_REF CHG Checker'!$A97,REFHero[OLD Hero ID],0))</f>
        <v>#N/A</v>
      </c>
      <c r="E97" t="e">
        <f>INDEX(REFHero[Base Rarity],MATCH('_REF CHG Checker'!$A97,REFHero[OLD Hero ID],0))</f>
        <v>#N/A</v>
      </c>
      <c r="F97" t="e">
        <f t="shared" si="1"/>
        <v>#N/A</v>
      </c>
    </row>
    <row r="98" spans="1:6">
      <c r="A98" s="97"/>
      <c r="B98" t="e">
        <f>INDEX(REFHero[Hero ID],MATCH('_REF CHG Checker'!$A98,REFHero[OLD Hero ID],0))</f>
        <v>#N/A</v>
      </c>
      <c r="C98" t="e">
        <f>INDEX(REFHero[Family],MATCH('_REF CHG Checker'!$A98,REFHero[OLD Hero ID],0))</f>
        <v>#N/A</v>
      </c>
      <c r="D98" t="e">
        <f>INDEX(REFHero[Rarity Tier],MATCH('_REF CHG Checker'!$A98,REFHero[OLD Hero ID],0))</f>
        <v>#N/A</v>
      </c>
      <c r="E98" t="e">
        <f>INDEX(REFHero[Base Rarity],MATCH('_REF CHG Checker'!$A98,REFHero[OLD Hero ID],0))</f>
        <v>#N/A</v>
      </c>
      <c r="F98" t="e">
        <f t="shared" si="1"/>
        <v>#N/A</v>
      </c>
    </row>
    <row r="99" spans="1:6">
      <c r="B99" t="e">
        <f>INDEX(REFHero[Hero ID],MATCH('_REF CHG Checker'!$A99,REFHero[OLD Hero ID],0))</f>
        <v>#N/A</v>
      </c>
      <c r="C99" t="e">
        <f>INDEX(REFHero[Family],MATCH('_REF CHG Checker'!$A99,REFHero[OLD Hero ID],0))</f>
        <v>#N/A</v>
      </c>
      <c r="D99" t="e">
        <f>INDEX(REFHero[Rarity Tier],MATCH('_REF CHG Checker'!$A99,REFHero[OLD Hero ID],0))</f>
        <v>#N/A</v>
      </c>
      <c r="E99" t="e">
        <f>INDEX(REFHero[Base Rarity],MATCH('_REF CHG Checker'!$A99,REFHero[OLD Hero ID],0))</f>
        <v>#N/A</v>
      </c>
      <c r="F99" t="e">
        <f t="shared" si="1"/>
        <v>#N/A</v>
      </c>
    </row>
    <row r="100" spans="1:6">
      <c r="B100" t="e">
        <f>INDEX(REFHero[Hero ID],MATCH('_REF CHG Checker'!$A100,REFHero[OLD Hero ID],0))</f>
        <v>#N/A</v>
      </c>
      <c r="C100" t="e">
        <f>INDEX(REFHero[Family],MATCH('_REF CHG Checker'!$A100,REFHero[OLD Hero ID],0))</f>
        <v>#N/A</v>
      </c>
      <c r="D100" t="e">
        <f>INDEX(REFHero[Rarity Tier],MATCH('_REF CHG Checker'!$A100,REFHero[OLD Hero ID],0))</f>
        <v>#N/A</v>
      </c>
      <c r="E100" t="e">
        <f>INDEX(REFHero[Base Rarity],MATCH('_REF CHG Checker'!$A100,REFHero[OLD Hero ID],0))</f>
        <v>#N/A</v>
      </c>
      <c r="F100" t="e">
        <f t="shared" si="1"/>
        <v>#N/A</v>
      </c>
    </row>
    <row r="101" spans="1:6">
      <c r="B101" t="e">
        <f>INDEX(REFHero[Hero ID],MATCH('_REF CHG Checker'!$A101,REFHero[OLD Hero ID],0))</f>
        <v>#N/A</v>
      </c>
      <c r="C101" t="e">
        <f>INDEX(REFHero[Family],MATCH('_REF CHG Checker'!$A101,REFHero[OLD Hero ID],0))</f>
        <v>#N/A</v>
      </c>
      <c r="D101" t="e">
        <f>INDEX(REFHero[Rarity Tier],MATCH('_REF CHG Checker'!$A101,REFHero[OLD Hero ID],0))</f>
        <v>#N/A</v>
      </c>
      <c r="E101" t="e">
        <f>INDEX(REFHero[Base Rarity],MATCH('_REF CHG Checker'!$A101,REFHero[OLD Hero ID],0))</f>
        <v>#N/A</v>
      </c>
      <c r="F101" t="e">
        <f t="shared" si="1"/>
        <v>#N/A</v>
      </c>
    </row>
    <row r="102" spans="1:6">
      <c r="B102" t="e">
        <f>INDEX(REFHero[Hero ID],MATCH('_REF CHG Checker'!$A102,REFHero[OLD Hero ID],0))</f>
        <v>#N/A</v>
      </c>
      <c r="C102" t="e">
        <f>INDEX(REFHero[Family],MATCH('_REF CHG Checker'!$A102,REFHero[OLD Hero ID],0))</f>
        <v>#N/A</v>
      </c>
      <c r="D102" t="e">
        <f>INDEX(REFHero[Rarity Tier],MATCH('_REF CHG Checker'!$A102,REFHero[OLD Hero ID],0))</f>
        <v>#N/A</v>
      </c>
      <c r="E102" t="e">
        <f>INDEX(REFHero[Base Rarity],MATCH('_REF CHG Checker'!$A102,REFHero[OLD Hero ID],0))</f>
        <v>#N/A</v>
      </c>
      <c r="F102" t="e">
        <f t="shared" si="1"/>
        <v>#N/A</v>
      </c>
    </row>
    <row r="103" spans="1:6">
      <c r="B103" t="e">
        <f>INDEX(REFHero[Hero ID],MATCH('_REF CHG Checker'!$A103,REFHero[OLD Hero ID],0))</f>
        <v>#N/A</v>
      </c>
      <c r="C103" t="e">
        <f>INDEX(REFHero[Family],MATCH('_REF CHG Checker'!$A103,REFHero[OLD Hero ID],0))</f>
        <v>#N/A</v>
      </c>
      <c r="D103" t="e">
        <f>INDEX(REFHero[Rarity Tier],MATCH('_REF CHG Checker'!$A103,REFHero[OLD Hero ID],0))</f>
        <v>#N/A</v>
      </c>
      <c r="E103" t="e">
        <f>INDEX(REFHero[Base Rarity],MATCH('_REF CHG Checker'!$A103,REFHero[OLD Hero ID],0))</f>
        <v>#N/A</v>
      </c>
      <c r="F103" t="e">
        <f t="shared" si="1"/>
        <v>#N/A</v>
      </c>
    </row>
    <row r="104" spans="1:6">
      <c r="B104" t="e">
        <f>INDEX(REFHero[Hero ID],MATCH('_REF CHG Checker'!$A104,REFHero[OLD Hero ID],0))</f>
        <v>#N/A</v>
      </c>
      <c r="C104" t="e">
        <f>INDEX(REFHero[Family],MATCH('_REF CHG Checker'!$A104,REFHero[OLD Hero ID],0))</f>
        <v>#N/A</v>
      </c>
      <c r="D104" t="e">
        <f>INDEX(REFHero[Rarity Tier],MATCH('_REF CHG Checker'!$A104,REFHero[OLD Hero ID],0))</f>
        <v>#N/A</v>
      </c>
      <c r="E104" t="e">
        <f>INDEX(REFHero[Base Rarity],MATCH('_REF CHG Checker'!$A104,REFHero[OLD Hero ID],0))</f>
        <v>#N/A</v>
      </c>
      <c r="F104" t="e">
        <f t="shared" si="1"/>
        <v>#N/A</v>
      </c>
    </row>
    <row r="105" spans="1:6">
      <c r="B105" t="e">
        <f>INDEX(REFHero[Hero ID],MATCH('_REF CHG Checker'!$A105,REFHero[OLD Hero ID],0))</f>
        <v>#N/A</v>
      </c>
      <c r="C105" t="e">
        <f>INDEX(REFHero[Family],MATCH('_REF CHG Checker'!$A105,REFHero[OLD Hero ID],0))</f>
        <v>#N/A</v>
      </c>
      <c r="D105" t="e">
        <f>INDEX(REFHero[Rarity Tier],MATCH('_REF CHG Checker'!$A105,REFHero[OLD Hero ID],0))</f>
        <v>#N/A</v>
      </c>
      <c r="E105" t="e">
        <f>INDEX(REFHero[Base Rarity],MATCH('_REF CHG Checker'!$A105,REFHero[OLD Hero ID],0))</f>
        <v>#N/A</v>
      </c>
      <c r="F105" t="e">
        <f t="shared" si="1"/>
        <v>#N/A</v>
      </c>
    </row>
    <row r="106" spans="1:6">
      <c r="B106" t="e">
        <f>INDEX(REFHero[Hero ID],MATCH('_REF CHG Checker'!$A106,REFHero[OLD Hero ID],0))</f>
        <v>#N/A</v>
      </c>
      <c r="C106" t="e">
        <f>INDEX(REFHero[Family],MATCH('_REF CHG Checker'!$A106,REFHero[OLD Hero ID],0))</f>
        <v>#N/A</v>
      </c>
      <c r="D106" t="e">
        <f>INDEX(REFHero[Rarity Tier],MATCH('_REF CHG Checker'!$A106,REFHero[OLD Hero ID],0))</f>
        <v>#N/A</v>
      </c>
      <c r="E106" t="e">
        <f>INDEX(REFHero[Base Rarity],MATCH('_REF CHG Checker'!$A106,REFHero[OLD Hero ID],0))</f>
        <v>#N/A</v>
      </c>
      <c r="F106" t="e">
        <f t="shared" si="1"/>
        <v>#N/A</v>
      </c>
    </row>
    <row r="107" spans="1:6">
      <c r="B107" t="e">
        <f>INDEX(REFHero[Hero ID],MATCH('_REF CHG Checker'!$A107,REFHero[OLD Hero ID],0))</f>
        <v>#N/A</v>
      </c>
      <c r="C107" t="e">
        <f>INDEX(REFHero[Family],MATCH('_REF CHG Checker'!$A107,REFHero[OLD Hero ID],0))</f>
        <v>#N/A</v>
      </c>
      <c r="D107" t="e">
        <f>INDEX(REFHero[Rarity Tier],MATCH('_REF CHG Checker'!$A107,REFHero[OLD Hero ID],0))</f>
        <v>#N/A</v>
      </c>
      <c r="E107" t="e">
        <f>INDEX(REFHero[Base Rarity],MATCH('_REF CHG Checker'!$A107,REFHero[OLD Hero ID],0))</f>
        <v>#N/A</v>
      </c>
      <c r="F107" t="e">
        <f t="shared" si="1"/>
        <v>#N/A</v>
      </c>
    </row>
    <row r="108" spans="1:6">
      <c r="B108" t="e">
        <f>INDEX(REFHero[Hero ID],MATCH('_REF CHG Checker'!$A108,REFHero[OLD Hero ID],0))</f>
        <v>#N/A</v>
      </c>
      <c r="C108" t="e">
        <f>INDEX(REFHero[Family],MATCH('_REF CHG Checker'!$A108,REFHero[OLD Hero ID],0))</f>
        <v>#N/A</v>
      </c>
      <c r="D108" t="e">
        <f>INDEX(REFHero[Rarity Tier],MATCH('_REF CHG Checker'!$A108,REFHero[OLD Hero ID],0))</f>
        <v>#N/A</v>
      </c>
      <c r="E108" t="e">
        <f>INDEX(REFHero[Base Rarity],MATCH('_REF CHG Checker'!$A108,REFHero[OLD Hero ID],0))</f>
        <v>#N/A</v>
      </c>
      <c r="F108" t="e">
        <f t="shared" si="1"/>
        <v>#N/A</v>
      </c>
    </row>
    <row r="109" spans="1:6">
      <c r="B109" t="e">
        <f>INDEX(REFHero[Hero ID],MATCH('_REF CHG Checker'!$A109,REFHero[OLD Hero ID],0))</f>
        <v>#N/A</v>
      </c>
      <c r="C109" t="e">
        <f>INDEX(REFHero[Family],MATCH('_REF CHG Checker'!$A109,REFHero[OLD Hero ID],0))</f>
        <v>#N/A</v>
      </c>
      <c r="D109" t="e">
        <f>INDEX(REFHero[Rarity Tier],MATCH('_REF CHG Checker'!$A109,REFHero[OLD Hero ID],0))</f>
        <v>#N/A</v>
      </c>
      <c r="E109" t="e">
        <f>INDEX(REFHero[Base Rarity],MATCH('_REF CHG Checker'!$A109,REFHero[OLD Hero ID],0))</f>
        <v>#N/A</v>
      </c>
      <c r="F109" t="e">
        <f t="shared" si="1"/>
        <v>#N/A</v>
      </c>
    </row>
    <row r="110" spans="1:6">
      <c r="B110" t="e">
        <f>INDEX(REFHero[Hero ID],MATCH('_REF CHG Checker'!$A110,REFHero[OLD Hero ID],0))</f>
        <v>#N/A</v>
      </c>
      <c r="C110" t="e">
        <f>INDEX(REFHero[Family],MATCH('_REF CHG Checker'!$A110,REFHero[OLD Hero ID],0))</f>
        <v>#N/A</v>
      </c>
      <c r="D110" t="e">
        <f>INDEX(REFHero[Rarity Tier],MATCH('_REF CHG Checker'!$A110,REFHero[OLD Hero ID],0))</f>
        <v>#N/A</v>
      </c>
      <c r="E110" t="e">
        <f>INDEX(REFHero[Base Rarity],MATCH('_REF CHG Checker'!$A110,REFHero[OLD Hero ID],0))</f>
        <v>#N/A</v>
      </c>
      <c r="F110" t="e">
        <f t="shared" si="1"/>
        <v>#N/A</v>
      </c>
    </row>
    <row r="111" spans="1:6">
      <c r="B111" t="e">
        <f>INDEX(REFHero[Hero ID],MATCH('_REF CHG Checker'!$A111,REFHero[OLD Hero ID],0))</f>
        <v>#N/A</v>
      </c>
      <c r="C111" t="e">
        <f>INDEX(REFHero[Family],MATCH('_REF CHG Checker'!$A111,REFHero[OLD Hero ID],0))</f>
        <v>#N/A</v>
      </c>
      <c r="D111" t="e">
        <f>INDEX(REFHero[Rarity Tier],MATCH('_REF CHG Checker'!$A111,REFHero[OLD Hero ID],0))</f>
        <v>#N/A</v>
      </c>
      <c r="E111" t="e">
        <f>INDEX(REFHero[Base Rarity],MATCH('_REF CHG Checker'!$A111,REFHero[OLD Hero ID],0))</f>
        <v>#N/A</v>
      </c>
      <c r="F111" t="e">
        <f t="shared" si="1"/>
        <v>#N/A</v>
      </c>
    </row>
    <row r="112" spans="1:6">
      <c r="B112" t="e">
        <f>INDEX(REFHero[Hero ID],MATCH('_REF CHG Checker'!$A112,REFHero[OLD Hero ID],0))</f>
        <v>#N/A</v>
      </c>
      <c r="C112" t="e">
        <f>INDEX(REFHero[Family],MATCH('_REF CHG Checker'!$A112,REFHero[OLD Hero ID],0))</f>
        <v>#N/A</v>
      </c>
      <c r="D112" t="e">
        <f>INDEX(REFHero[Rarity Tier],MATCH('_REF CHG Checker'!$A112,REFHero[OLD Hero ID],0))</f>
        <v>#N/A</v>
      </c>
      <c r="E112" t="e">
        <f>INDEX(REFHero[Base Rarity],MATCH('_REF CHG Checker'!$A112,REFHero[OLD Hero ID],0))</f>
        <v>#N/A</v>
      </c>
      <c r="F112" t="e">
        <f t="shared" si="1"/>
        <v>#N/A</v>
      </c>
    </row>
    <row r="113" spans="2:6">
      <c r="B113" t="e">
        <f>INDEX(REFHero[Hero ID],MATCH('_REF CHG Checker'!$A113,REFHero[OLD Hero ID],0))</f>
        <v>#N/A</v>
      </c>
      <c r="C113" t="e">
        <f>INDEX(REFHero[Family],MATCH('_REF CHG Checker'!$A113,REFHero[OLD Hero ID],0))</f>
        <v>#N/A</v>
      </c>
      <c r="D113" t="e">
        <f>INDEX(REFHero[Rarity Tier],MATCH('_REF CHG Checker'!$A113,REFHero[OLD Hero ID],0))</f>
        <v>#N/A</v>
      </c>
      <c r="E113" t="e">
        <f>INDEX(REFHero[Base Rarity],MATCH('_REF CHG Checker'!$A113,REFHero[OLD Hero ID],0))</f>
        <v>#N/A</v>
      </c>
      <c r="F113" t="e">
        <f t="shared" si="1"/>
        <v>#N/A</v>
      </c>
    </row>
    <row r="114" spans="2:6">
      <c r="B114" t="e">
        <f>INDEX(REFHero[Hero ID],MATCH('_REF CHG Checker'!$A114,REFHero[OLD Hero ID],0))</f>
        <v>#N/A</v>
      </c>
      <c r="C114" t="e">
        <f>INDEX(REFHero[Family],MATCH('_REF CHG Checker'!$A114,REFHero[OLD Hero ID],0))</f>
        <v>#N/A</v>
      </c>
      <c r="D114" t="e">
        <f>INDEX(REFHero[Rarity Tier],MATCH('_REF CHG Checker'!$A114,REFHero[OLD Hero ID],0))</f>
        <v>#N/A</v>
      </c>
      <c r="E114" t="e">
        <f>INDEX(REFHero[Base Rarity],MATCH('_REF CHG Checker'!$A114,REFHero[OLD Hero ID],0))</f>
        <v>#N/A</v>
      </c>
      <c r="F114" t="e">
        <f t="shared" si="1"/>
        <v>#N/A</v>
      </c>
    </row>
    <row r="115" spans="2:6">
      <c r="B115" t="e">
        <f>INDEX(REFHero[Hero ID],MATCH('_REF CHG Checker'!$A115,REFHero[OLD Hero ID],0))</f>
        <v>#N/A</v>
      </c>
      <c r="C115" t="e">
        <f>INDEX(REFHero[Family],MATCH('_REF CHG Checker'!$A115,REFHero[OLD Hero ID],0))</f>
        <v>#N/A</v>
      </c>
      <c r="D115" t="e">
        <f>INDEX(REFHero[Rarity Tier],MATCH('_REF CHG Checker'!$A115,REFHero[OLD Hero ID],0))</f>
        <v>#N/A</v>
      </c>
      <c r="E115" t="e">
        <f>INDEX(REFHero[Base Rarity],MATCH('_REF CHG Checker'!$A115,REFHero[OLD Hero ID],0))</f>
        <v>#N/A</v>
      </c>
      <c r="F115" t="e">
        <f t="shared" si="1"/>
        <v>#N/A</v>
      </c>
    </row>
    <row r="116" spans="2:6">
      <c r="B116" t="e">
        <f>INDEX(REFHero[Hero ID],MATCH('_REF CHG Checker'!$A116,REFHero[OLD Hero ID],0))</f>
        <v>#N/A</v>
      </c>
      <c r="C116" t="e">
        <f>INDEX(REFHero[Family],MATCH('_REF CHG Checker'!$A116,REFHero[OLD Hero ID],0))</f>
        <v>#N/A</v>
      </c>
      <c r="D116" t="e">
        <f>INDEX(REFHero[Rarity Tier],MATCH('_REF CHG Checker'!$A116,REFHero[OLD Hero ID],0))</f>
        <v>#N/A</v>
      </c>
      <c r="E116" t="e">
        <f>INDEX(REFHero[Base Rarity],MATCH('_REF CHG Checker'!$A116,REFHero[OLD Hero ID],0))</f>
        <v>#N/A</v>
      </c>
      <c r="F116" t="e">
        <f t="shared" si="1"/>
        <v>#N/A</v>
      </c>
    </row>
    <row r="117" spans="2:6">
      <c r="B117" t="e">
        <f>INDEX(REFHero[Hero ID],MATCH('_REF CHG Checker'!$A117,REFHero[OLD Hero ID],0))</f>
        <v>#N/A</v>
      </c>
      <c r="C117" t="e">
        <f>INDEX(REFHero[Family],MATCH('_REF CHG Checker'!$A117,REFHero[OLD Hero ID],0))</f>
        <v>#N/A</v>
      </c>
      <c r="D117" t="e">
        <f>INDEX(REFHero[Rarity Tier],MATCH('_REF CHG Checker'!$A117,REFHero[OLD Hero ID],0))</f>
        <v>#N/A</v>
      </c>
      <c r="E117" t="e">
        <f>INDEX(REFHero[Base Rarity],MATCH('_REF CHG Checker'!$A117,REFHero[OLD Hero ID],0))</f>
        <v>#N/A</v>
      </c>
      <c r="F117" t="e">
        <f t="shared" si="1"/>
        <v>#N/A</v>
      </c>
    </row>
    <row r="118" spans="2:6">
      <c r="B118" t="e">
        <f>INDEX(REFHero[Hero ID],MATCH('_REF CHG Checker'!$A118,REFHero[OLD Hero ID],0))</f>
        <v>#N/A</v>
      </c>
      <c r="C118" t="e">
        <f>INDEX(REFHero[Family],MATCH('_REF CHG Checker'!$A118,REFHero[OLD Hero ID],0))</f>
        <v>#N/A</v>
      </c>
      <c r="D118" t="e">
        <f>INDEX(REFHero[Rarity Tier],MATCH('_REF CHG Checker'!$A118,REFHero[OLD Hero ID],0))</f>
        <v>#N/A</v>
      </c>
      <c r="E118" t="e">
        <f>INDEX(REFHero[Base Rarity],MATCH('_REF CHG Checker'!$A118,REFHero[OLD Hero ID],0))</f>
        <v>#N/A</v>
      </c>
      <c r="F118" t="e">
        <f t="shared" si="1"/>
        <v>#N/A</v>
      </c>
    </row>
    <row r="119" spans="2:6">
      <c r="B119" t="e">
        <f>INDEX(REFHero[Hero ID],MATCH('_REF CHG Checker'!$A119,REFHero[OLD Hero ID],0))</f>
        <v>#N/A</v>
      </c>
      <c r="C119" t="e">
        <f>INDEX(REFHero[Family],MATCH('_REF CHG Checker'!$A119,REFHero[OLD Hero ID],0))</f>
        <v>#N/A</v>
      </c>
      <c r="D119" t="e">
        <f>INDEX(REFHero[Rarity Tier],MATCH('_REF CHG Checker'!$A119,REFHero[OLD Hero ID],0))</f>
        <v>#N/A</v>
      </c>
      <c r="E119" t="e">
        <f>INDEX(REFHero[Base Rarity],MATCH('_REF CHG Checker'!$A119,REFHero[OLD Hero ID],0))</f>
        <v>#N/A</v>
      </c>
      <c r="F119" t="e">
        <f t="shared" si="1"/>
        <v>#N/A</v>
      </c>
    </row>
    <row r="120" spans="2:6">
      <c r="B120" t="e">
        <f>INDEX(REFHero[Hero ID],MATCH('_REF CHG Checker'!$A120,REFHero[OLD Hero ID],0))</f>
        <v>#N/A</v>
      </c>
      <c r="C120" t="e">
        <f>INDEX(REFHero[Family],MATCH('_REF CHG Checker'!$A120,REFHero[OLD Hero ID],0))</f>
        <v>#N/A</v>
      </c>
      <c r="D120" t="e">
        <f>INDEX(REFHero[Rarity Tier],MATCH('_REF CHG Checker'!$A120,REFHero[OLD Hero ID],0))</f>
        <v>#N/A</v>
      </c>
      <c r="E120" t="e">
        <f>INDEX(REFHero[Base Rarity],MATCH('_REF CHG Checker'!$A120,REFHero[OLD Hero ID],0))</f>
        <v>#N/A</v>
      </c>
      <c r="F120" t="e">
        <f t="shared" si="1"/>
        <v>#N/A</v>
      </c>
    </row>
    <row r="121" spans="2:6">
      <c r="B121" t="e">
        <f>INDEX(REFHero[Hero ID],MATCH('_REF CHG Checker'!$A121,REFHero[OLD Hero ID],0))</f>
        <v>#N/A</v>
      </c>
      <c r="C121" t="e">
        <f>INDEX(REFHero[Family],MATCH('_REF CHG Checker'!$A121,REFHero[OLD Hero ID],0))</f>
        <v>#N/A</v>
      </c>
      <c r="D121" t="e">
        <f>INDEX(REFHero[Rarity Tier],MATCH('_REF CHG Checker'!$A121,REFHero[OLD Hero ID],0))</f>
        <v>#N/A</v>
      </c>
      <c r="E121" t="e">
        <f>INDEX(REFHero[Base Rarity],MATCH('_REF CHG Checker'!$A121,REFHero[OLD Hero ID],0))</f>
        <v>#N/A</v>
      </c>
      <c r="F121" t="e">
        <f t="shared" si="1"/>
        <v>#N/A</v>
      </c>
    </row>
  </sheetData>
  <conditionalFormatting sqref="B1:B1048576">
    <cfRule type="expression" dxfId="36" priority="1">
      <formula>F1="CHG"</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heetViews>
  <sheetFormatPr baseColWidth="10" defaultRowHeight="12" x14ac:dyDescent="0"/>
  <cols>
    <col min="4" max="4" width="21.1640625" bestFit="1" customWidth="1"/>
  </cols>
  <sheetData>
    <row r="1" spans="1:8" ht="15">
      <c r="A1" s="16" t="s">
        <v>142</v>
      </c>
      <c r="B1" s="16" t="s">
        <v>724</v>
      </c>
      <c r="C1" s="16" t="s">
        <v>725</v>
      </c>
      <c r="D1" s="16" t="s">
        <v>726</v>
      </c>
      <c r="E1" s="16" t="s">
        <v>460</v>
      </c>
      <c r="F1" s="100" t="s">
        <v>56</v>
      </c>
      <c r="G1" s="101" t="s">
        <v>28</v>
      </c>
      <c r="H1" s="44" t="s">
        <v>727</v>
      </c>
    </row>
    <row r="2" spans="1:8">
      <c r="A2" s="102" t="s">
        <v>22</v>
      </c>
      <c r="B2" t="s">
        <v>728</v>
      </c>
      <c r="C2" s="102"/>
      <c r="D2" s="102" t="str">
        <f t="array" ref="D2">INDEX(REFHero[Hero ID],MATCH($E2&amp;$A2&amp;$F2,REFHero[Family]&amp;REFHero[Affinity]&amp;REFHero[Rarity Tier],0))</f>
        <v>r1_Fire_Knight_e1</v>
      </c>
      <c r="E2" s="102" t="s">
        <v>169</v>
      </c>
      <c r="F2" s="102">
        <f>G2+H2-1</f>
        <v>1</v>
      </c>
      <c r="G2" s="102">
        <f>INT(RIGHT(E2,1))</f>
        <v>1</v>
      </c>
      <c r="H2" s="102">
        <v>1</v>
      </c>
    </row>
    <row r="3" spans="1:8" ht="15">
      <c r="A3" s="102" t="s">
        <v>23</v>
      </c>
      <c r="B3" t="s">
        <v>728</v>
      </c>
      <c r="C3" s="102"/>
      <c r="D3" s="102" t="str">
        <f t="array" ref="D3">INDEX(REFHero[Hero ID],MATCH(E3&amp;A3&amp;F3,REFHero[Family]&amp;REFHero[Affinity]&amp;REFHero[Rarity Tier],0))</f>
        <v>r1_Earth_Bedouin_e1</v>
      </c>
      <c r="E3" s="103" t="s">
        <v>156</v>
      </c>
      <c r="F3" s="102">
        <f t="shared" ref="F3:F16" si="0">G3+H3-1</f>
        <v>1</v>
      </c>
      <c r="G3" s="102">
        <f t="shared" ref="G3:G16" si="1">INT(RIGHT(E3,1))</f>
        <v>1</v>
      </c>
      <c r="H3" s="102">
        <v>1</v>
      </c>
    </row>
    <row r="4" spans="1:8">
      <c r="A4" s="102" t="s">
        <v>24</v>
      </c>
      <c r="B4" t="s">
        <v>728</v>
      </c>
      <c r="C4" s="102"/>
      <c r="D4" s="102" t="str">
        <f t="array" ref="D4">INDEX(REFHero[Hero ID],MATCH(E4&amp;A4&amp;F4,REFHero[Family]&amp;REFHero[Affinity]&amp;REFHero[Rarity Tier],0))</f>
        <v>r1_Water_Reaver_e1</v>
      </c>
      <c r="E4" s="102" t="s">
        <v>169</v>
      </c>
      <c r="F4" s="102">
        <f t="shared" si="0"/>
        <v>1</v>
      </c>
      <c r="G4" s="102">
        <f t="shared" si="1"/>
        <v>1</v>
      </c>
      <c r="H4" s="102">
        <v>1</v>
      </c>
    </row>
    <row r="5" spans="1:8">
      <c r="A5" s="102" t="s">
        <v>25</v>
      </c>
      <c r="B5" t="s">
        <v>728</v>
      </c>
      <c r="C5" s="102"/>
      <c r="D5" s="102" t="str">
        <f t="array" ref="D5">INDEX(REFHero[Hero ID],MATCH(E5&amp;A5&amp;F5,REFHero[Family]&amp;REFHero[Affinity]&amp;REFHero[Rarity Tier],0))</f>
        <v>r1_Light_Valkyrie_e1</v>
      </c>
      <c r="E5" s="102" t="s">
        <v>169</v>
      </c>
      <c r="F5" s="102">
        <f t="shared" si="0"/>
        <v>1</v>
      </c>
      <c r="G5" s="102">
        <f t="shared" si="1"/>
        <v>1</v>
      </c>
      <c r="H5" s="102">
        <v>1</v>
      </c>
    </row>
    <row r="6" spans="1:8">
      <c r="A6" s="102" t="s">
        <v>26</v>
      </c>
      <c r="B6" t="s">
        <v>728</v>
      </c>
      <c r="C6" s="102"/>
      <c r="D6" s="102" t="str">
        <f t="array" ref="D6">INDEX(REFHero[Hero ID],MATCH(E6&amp;A6&amp;F6,REFHero[Family]&amp;REFHero[Affinity]&amp;REFHero[Rarity Tier],0))</f>
        <v>r1_Dark_Blade_e1</v>
      </c>
      <c r="E6" s="102" t="s">
        <v>169</v>
      </c>
      <c r="F6" s="102">
        <f t="shared" si="0"/>
        <v>1</v>
      </c>
      <c r="G6" s="102">
        <f t="shared" si="1"/>
        <v>1</v>
      </c>
      <c r="H6" s="102">
        <v>1</v>
      </c>
    </row>
    <row r="7" spans="1:8">
      <c r="A7" s="102" t="s">
        <v>22</v>
      </c>
      <c r="B7" t="s">
        <v>729</v>
      </c>
      <c r="C7" s="102"/>
      <c r="D7" s="102" t="str">
        <f t="array" ref="D7">INDEX(REFHero[Hero ID],MATCH(E7&amp;A7&amp;F7,REFHero[Family]&amp;REFHero[Affinity]&amp;REFHero[Rarity Tier],0))</f>
        <v>r2_Fire_EmberMage_e1</v>
      </c>
      <c r="E7" s="102" t="s">
        <v>180</v>
      </c>
      <c r="F7" s="102">
        <f t="shared" si="0"/>
        <v>2</v>
      </c>
      <c r="G7" s="102">
        <f t="shared" si="1"/>
        <v>2</v>
      </c>
      <c r="H7" s="102">
        <v>1</v>
      </c>
    </row>
    <row r="8" spans="1:8">
      <c r="A8" s="102" t="s">
        <v>23</v>
      </c>
      <c r="B8" t="s">
        <v>729</v>
      </c>
      <c r="C8" s="102"/>
      <c r="D8" s="102" t="str">
        <f t="array" ref="D8">INDEX(REFHero[Hero ID],MATCH(E8&amp;A8&amp;F8,REFHero[Family]&amp;REFHero[Affinity]&amp;REFHero[Rarity Tier],0))</f>
        <v>r2_Earth_Songstress_e1</v>
      </c>
      <c r="E8" s="102" t="s">
        <v>180</v>
      </c>
      <c r="F8" s="102">
        <f t="shared" si="0"/>
        <v>2</v>
      </c>
      <c r="G8" s="102">
        <f t="shared" si="1"/>
        <v>2</v>
      </c>
      <c r="H8" s="102">
        <v>1</v>
      </c>
    </row>
    <row r="9" spans="1:8">
      <c r="A9" s="102" t="s">
        <v>24</v>
      </c>
      <c r="B9" t="s">
        <v>729</v>
      </c>
      <c r="C9" s="102"/>
      <c r="D9" s="102" t="str">
        <f t="array" ref="D9">INDEX(REFHero[Hero ID],MATCH(E9&amp;A9&amp;F9,REFHero[Family]&amp;REFHero[Affinity]&amp;REFHero[Rarity Tier],0))</f>
        <v>r2_Water_Wizard_e1</v>
      </c>
      <c r="E9" s="102" t="s">
        <v>180</v>
      </c>
      <c r="F9" s="102">
        <f t="shared" si="0"/>
        <v>2</v>
      </c>
      <c r="G9" s="102">
        <f t="shared" si="1"/>
        <v>2</v>
      </c>
      <c r="H9" s="102">
        <v>1</v>
      </c>
    </row>
    <row r="10" spans="1:8">
      <c r="A10" s="102" t="s">
        <v>25</v>
      </c>
      <c r="B10" t="s">
        <v>729</v>
      </c>
      <c r="C10" s="102"/>
      <c r="D10" s="102" t="str">
        <f t="array" ref="D10">INDEX(REFHero[Hero ID],MATCH(E10&amp;A10&amp;F10,REFHero[Family]&amp;REFHero[Affinity]&amp;REFHero[Rarity Tier],0))</f>
        <v>r2_Light_Zealot_e1</v>
      </c>
      <c r="E10" s="102" t="s">
        <v>180</v>
      </c>
      <c r="F10" s="102">
        <f t="shared" si="0"/>
        <v>2</v>
      </c>
      <c r="G10" s="102">
        <f t="shared" si="1"/>
        <v>2</v>
      </c>
      <c r="H10" s="102">
        <v>1</v>
      </c>
    </row>
    <row r="11" spans="1:8">
      <c r="A11" s="102" t="s">
        <v>26</v>
      </c>
      <c r="B11" t="s">
        <v>729</v>
      </c>
      <c r="C11" s="102"/>
      <c r="D11" s="102" t="str">
        <f t="array" ref="D11">INDEX(REFHero[Hero ID],MATCH(E11&amp;A11&amp;F11,REFHero[Family]&amp;REFHero[Affinity]&amp;REFHero[Rarity Tier],0))</f>
        <v>r2_Dark_Maiden_e1</v>
      </c>
      <c r="E11" s="102" t="s">
        <v>180</v>
      </c>
      <c r="F11" s="102">
        <f t="shared" si="0"/>
        <v>2</v>
      </c>
      <c r="G11" s="102">
        <f t="shared" si="1"/>
        <v>2</v>
      </c>
      <c r="H11" s="102">
        <v>1</v>
      </c>
    </row>
    <row r="12" spans="1:8">
      <c r="A12" s="102" t="s">
        <v>22</v>
      </c>
      <c r="B12" t="s">
        <v>730</v>
      </c>
      <c r="C12" s="102"/>
      <c r="D12" s="102" t="str">
        <f t="array" ref="D12">INDEX(REFHero[Hero ID],MATCH(E12&amp;A12&amp;F12,REFHero[Family]&amp;REFHero[Affinity]&amp;REFHero[Rarity Tier],0))</f>
        <v>r2_Fire_Specter_e1</v>
      </c>
      <c r="E12" s="102" t="s">
        <v>165</v>
      </c>
      <c r="F12" s="102">
        <f t="shared" si="0"/>
        <v>2</v>
      </c>
      <c r="G12" s="102">
        <f t="shared" si="1"/>
        <v>2</v>
      </c>
      <c r="H12" s="102">
        <v>1</v>
      </c>
    </row>
    <row r="13" spans="1:8">
      <c r="A13" s="102" t="s">
        <v>23</v>
      </c>
      <c r="B13" t="s">
        <v>730</v>
      </c>
      <c r="C13" s="102"/>
      <c r="D13" s="102" t="str">
        <f t="array" ref="D13">INDEX(REFHero[Hero ID],MATCH(E13&amp;A13&amp;F13,REFHero[Family]&amp;REFHero[Affinity]&amp;REFHero[Rarity Tier],0))</f>
        <v>r2_Earth_Specter_e1</v>
      </c>
      <c r="E13" s="102" t="s">
        <v>165</v>
      </c>
      <c r="F13" s="102">
        <f t="shared" si="0"/>
        <v>2</v>
      </c>
      <c r="G13" s="102">
        <f t="shared" si="1"/>
        <v>2</v>
      </c>
      <c r="H13" s="102">
        <v>1</v>
      </c>
    </row>
    <row r="14" spans="1:8" ht="15">
      <c r="A14" s="102" t="s">
        <v>24</v>
      </c>
      <c r="B14" t="s">
        <v>730</v>
      </c>
      <c r="C14" s="102"/>
      <c r="D14" s="102" t="str">
        <f t="array" ref="D14">INDEX(REFHero[Hero ID],MATCH(E14&amp;A14&amp;F14,REFHero[Family]&amp;REFHero[Affinity]&amp;REFHero[Rarity Tier],0))</f>
        <v>r2_Water_Brawler_e1</v>
      </c>
      <c r="E14" s="103" t="s">
        <v>158</v>
      </c>
      <c r="F14" s="102">
        <f t="shared" si="0"/>
        <v>2</v>
      </c>
      <c r="G14" s="102">
        <f t="shared" si="1"/>
        <v>2</v>
      </c>
      <c r="H14" s="102">
        <v>1</v>
      </c>
    </row>
    <row r="15" spans="1:8" ht="15">
      <c r="A15" s="102" t="s">
        <v>25</v>
      </c>
      <c r="B15" t="s">
        <v>730</v>
      </c>
      <c r="C15" s="102"/>
      <c r="D15" s="102" t="str">
        <f t="array" ref="D15">INDEX(REFHero[Hero ID],MATCH(E15&amp;A15&amp;F15,REFHero[Family]&amp;REFHero[Affinity]&amp;REFHero[Rarity Tier],0))</f>
        <v>r2_Light_Archaeologist_e1</v>
      </c>
      <c r="E15" s="103" t="s">
        <v>158</v>
      </c>
      <c r="F15" s="102">
        <f t="shared" si="0"/>
        <v>2</v>
      </c>
      <c r="G15" s="102">
        <f t="shared" si="1"/>
        <v>2</v>
      </c>
      <c r="H15" s="102">
        <v>1</v>
      </c>
    </row>
    <row r="16" spans="1:8">
      <c r="A16" s="102" t="s">
        <v>26</v>
      </c>
      <c r="B16" t="s">
        <v>730</v>
      </c>
      <c r="C16" s="102"/>
      <c r="D16" s="102" t="str">
        <f t="array" ref="D16">INDEX(REFHero[Hero ID],MATCH(E16&amp;A16&amp;F16,REFHero[Family]&amp;REFHero[Affinity]&amp;REFHero[Rarity Tier],0))</f>
        <v>r2_Dark_Specter_e1</v>
      </c>
      <c r="E16" s="102" t="s">
        <v>165</v>
      </c>
      <c r="F16" s="102">
        <f t="shared" si="0"/>
        <v>2</v>
      </c>
      <c r="G16" s="102">
        <f t="shared" si="1"/>
        <v>2</v>
      </c>
      <c r="H16" s="102">
        <v>1</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2"/>
  <sheetViews>
    <sheetView topLeftCell="B1" workbookViewId="0">
      <selection activeCell="D2" sqref="D2"/>
    </sheetView>
  </sheetViews>
  <sheetFormatPr baseColWidth="10" defaultRowHeight="12" x14ac:dyDescent="0"/>
  <cols>
    <col min="1" max="1" width="0" hidden="1" customWidth="1"/>
    <col min="2" max="2" width="26.1640625" bestFit="1" customWidth="1"/>
    <col min="3" max="3" width="22.1640625" customWidth="1"/>
    <col min="4" max="4" width="10.83203125" customWidth="1"/>
  </cols>
  <sheetData>
    <row r="1" spans="1:4" ht="15">
      <c r="A1" s="1" t="s">
        <v>832</v>
      </c>
      <c r="B1" s="122" t="s">
        <v>830</v>
      </c>
      <c r="C1" s="122" t="s">
        <v>141</v>
      </c>
      <c r="D1" s="122" t="s">
        <v>831</v>
      </c>
    </row>
    <row r="2" spans="1:4" ht="15">
      <c r="A2" s="1">
        <v>109</v>
      </c>
      <c r="B2" s="1" t="s">
        <v>693</v>
      </c>
      <c r="C2" s="1" t="s">
        <v>790</v>
      </c>
      <c r="D2" s="1" t="s">
        <v>1165</v>
      </c>
    </row>
    <row r="3" spans="1:4" ht="15">
      <c r="A3" s="1">
        <v>110</v>
      </c>
      <c r="B3" s="1" t="s">
        <v>694</v>
      </c>
      <c r="C3" s="1" t="s">
        <v>791</v>
      </c>
      <c r="D3" s="1" t="s">
        <v>1166</v>
      </c>
    </row>
    <row r="4" spans="1:4" ht="15">
      <c r="A4" s="1">
        <v>111</v>
      </c>
      <c r="B4" s="1" t="s">
        <v>695</v>
      </c>
      <c r="C4" s="1" t="s">
        <v>792</v>
      </c>
      <c r="D4" s="1" t="s">
        <v>1167</v>
      </c>
    </row>
    <row r="5" spans="1:4" ht="15">
      <c r="A5" s="1">
        <v>112</v>
      </c>
      <c r="B5" s="1" t="s">
        <v>696</v>
      </c>
      <c r="C5" s="1" t="s">
        <v>793</v>
      </c>
      <c r="D5" s="1" t="s">
        <v>1168</v>
      </c>
    </row>
    <row r="6" spans="1:4" ht="15">
      <c r="A6" s="1">
        <v>106</v>
      </c>
      <c r="B6" s="1" t="s">
        <v>689</v>
      </c>
      <c r="C6" s="1" t="s">
        <v>788</v>
      </c>
      <c r="D6" s="1" t="s">
        <v>1169</v>
      </c>
    </row>
    <row r="7" spans="1:4" ht="15">
      <c r="A7" s="1">
        <v>107</v>
      </c>
      <c r="B7" s="1" t="s">
        <v>690</v>
      </c>
      <c r="C7" s="1" t="s">
        <v>789</v>
      </c>
      <c r="D7" s="1" t="s">
        <v>1170</v>
      </c>
    </row>
    <row r="8" spans="1:4" ht="15">
      <c r="A8" s="1">
        <v>108</v>
      </c>
      <c r="B8" s="1" t="s">
        <v>691</v>
      </c>
      <c r="C8" s="1" t="s">
        <v>800</v>
      </c>
      <c r="D8" s="1" t="s">
        <v>1171</v>
      </c>
    </row>
    <row r="9" spans="1:4" ht="15">
      <c r="A9" s="1">
        <v>97</v>
      </c>
      <c r="B9" s="1" t="s">
        <v>680</v>
      </c>
      <c r="C9" s="1" t="s">
        <v>780</v>
      </c>
      <c r="D9" s="1" t="s">
        <v>1172</v>
      </c>
    </row>
    <row r="10" spans="1:4" ht="15">
      <c r="A10" s="1">
        <v>98</v>
      </c>
      <c r="B10" s="1" t="s">
        <v>681</v>
      </c>
      <c r="C10" s="1" t="s">
        <v>781</v>
      </c>
      <c r="D10" s="1" t="s">
        <v>1173</v>
      </c>
    </row>
    <row r="11" spans="1:4" ht="15">
      <c r="A11" s="1">
        <v>115</v>
      </c>
      <c r="B11" s="1" t="s">
        <v>698</v>
      </c>
      <c r="C11" s="1" t="s">
        <v>797</v>
      </c>
      <c r="D11" s="1" t="s">
        <v>1174</v>
      </c>
    </row>
    <row r="12" spans="1:4" ht="15">
      <c r="A12" s="1">
        <v>116</v>
      </c>
      <c r="B12" s="1" t="s">
        <v>699</v>
      </c>
      <c r="C12" s="1" t="s">
        <v>798</v>
      </c>
      <c r="D12" s="1" t="s">
        <v>1175</v>
      </c>
    </row>
    <row r="13" spans="1:4" ht="15">
      <c r="A13" s="1">
        <v>117</v>
      </c>
      <c r="B13" s="1" t="s">
        <v>700</v>
      </c>
      <c r="C13" s="1" t="s">
        <v>799</v>
      </c>
      <c r="D13" s="1" t="s">
        <v>1176</v>
      </c>
    </row>
    <row r="14" spans="1:4" ht="15">
      <c r="A14" s="1">
        <v>52</v>
      </c>
      <c r="B14" s="1" t="s">
        <v>616</v>
      </c>
      <c r="C14" s="1" t="s">
        <v>748</v>
      </c>
      <c r="D14" s="1" t="s">
        <v>1177</v>
      </c>
    </row>
    <row r="15" spans="1:4" ht="15">
      <c r="A15" s="1">
        <v>53</v>
      </c>
      <c r="B15" s="1" t="s">
        <v>617</v>
      </c>
      <c r="C15" s="1" t="s">
        <v>749</v>
      </c>
      <c r="D15" s="1" t="s">
        <v>1178</v>
      </c>
    </row>
    <row r="16" spans="1:4" ht="15">
      <c r="A16" s="1">
        <v>60</v>
      </c>
      <c r="B16" s="1" t="s">
        <v>625</v>
      </c>
      <c r="C16" s="1" t="s">
        <v>755</v>
      </c>
      <c r="D16" s="1" t="s">
        <v>1179</v>
      </c>
    </row>
    <row r="17" spans="1:4" ht="15">
      <c r="A17" s="1">
        <v>61</v>
      </c>
      <c r="B17" s="1" t="s">
        <v>626</v>
      </c>
      <c r="C17" s="1" t="s">
        <v>756</v>
      </c>
      <c r="D17" s="1" t="s">
        <v>1180</v>
      </c>
    </row>
    <row r="18" spans="1:4" ht="15">
      <c r="A18" s="1">
        <v>62</v>
      </c>
      <c r="B18" s="1" t="s">
        <v>627</v>
      </c>
      <c r="C18" s="1" t="s">
        <v>757</v>
      </c>
      <c r="D18" s="1" t="s">
        <v>1181</v>
      </c>
    </row>
    <row r="19" spans="1:4" ht="15">
      <c r="A19" s="1">
        <v>65</v>
      </c>
      <c r="B19" s="1" t="s">
        <v>636</v>
      </c>
      <c r="C19" s="1" t="s">
        <v>399</v>
      </c>
      <c r="D19" s="1" t="s">
        <v>1182</v>
      </c>
    </row>
    <row r="20" spans="1:4" ht="15">
      <c r="A20" s="1">
        <v>66</v>
      </c>
      <c r="B20" s="1" t="s">
        <v>637</v>
      </c>
      <c r="C20" s="1" t="s">
        <v>400</v>
      </c>
      <c r="D20" s="1" t="s">
        <v>1183</v>
      </c>
    </row>
    <row r="21" spans="1:4" ht="15">
      <c r="A21" s="1">
        <v>67</v>
      </c>
      <c r="B21" s="1" t="s">
        <v>638</v>
      </c>
      <c r="C21" s="1" t="s">
        <v>401</v>
      </c>
      <c r="D21" s="1" t="s">
        <v>1184</v>
      </c>
    </row>
    <row r="22" spans="1:4" ht="15">
      <c r="A22" s="1">
        <v>54</v>
      </c>
      <c r="B22" s="1" t="s">
        <v>706</v>
      </c>
      <c r="C22" s="1" t="s">
        <v>753</v>
      </c>
      <c r="D22" s="1" t="s">
        <v>1185</v>
      </c>
    </row>
    <row r="23" spans="1:4" ht="15">
      <c r="A23" s="1">
        <v>55</v>
      </c>
      <c r="B23" s="1" t="s">
        <v>707</v>
      </c>
      <c r="C23" s="1" t="s">
        <v>807</v>
      </c>
      <c r="D23" s="1" t="s">
        <v>1186</v>
      </c>
    </row>
    <row r="24" spans="1:4" ht="15">
      <c r="A24" s="1">
        <v>18</v>
      </c>
      <c r="B24" s="1" t="s">
        <v>563</v>
      </c>
      <c r="C24" s="1" t="s">
        <v>402</v>
      </c>
      <c r="D24" s="1" t="s">
        <v>1187</v>
      </c>
    </row>
    <row r="25" spans="1:4" ht="15">
      <c r="A25" s="1">
        <v>19</v>
      </c>
      <c r="B25" s="1" t="s">
        <v>564</v>
      </c>
      <c r="C25" s="1" t="s">
        <v>403</v>
      </c>
      <c r="D25" s="1" t="s">
        <v>1188</v>
      </c>
    </row>
    <row r="26" spans="1:4" ht="15">
      <c r="A26" s="1">
        <v>20</v>
      </c>
      <c r="B26" s="1" t="s">
        <v>565</v>
      </c>
      <c r="C26" s="1" t="s">
        <v>803</v>
      </c>
      <c r="D26" s="1" t="s">
        <v>1189</v>
      </c>
    </row>
    <row r="27" spans="1:4" ht="15">
      <c r="A27" s="1">
        <v>21</v>
      </c>
      <c r="B27" s="1" t="s">
        <v>566</v>
      </c>
      <c r="C27" s="1" t="s">
        <v>404</v>
      </c>
      <c r="D27" s="1" t="s">
        <v>1190</v>
      </c>
    </row>
    <row r="28" spans="1:4" ht="15">
      <c r="A28" s="1">
        <v>15</v>
      </c>
      <c r="B28" s="1" t="s">
        <v>559</v>
      </c>
      <c r="C28" s="1" t="s">
        <v>237</v>
      </c>
      <c r="D28" s="1" t="s">
        <v>1191</v>
      </c>
    </row>
    <row r="29" spans="1:4" ht="15">
      <c r="A29" s="1">
        <v>16</v>
      </c>
      <c r="B29" s="1" t="s">
        <v>560</v>
      </c>
      <c r="C29" s="1" t="s">
        <v>238</v>
      </c>
      <c r="D29" s="1" t="s">
        <v>1192</v>
      </c>
    </row>
    <row r="30" spans="1:4" ht="15">
      <c r="A30" s="1">
        <v>17</v>
      </c>
      <c r="B30" s="1" t="s">
        <v>561</v>
      </c>
      <c r="C30" s="1" t="s">
        <v>804</v>
      </c>
      <c r="D30" s="1" t="s">
        <v>1193</v>
      </c>
    </row>
    <row r="31" spans="1:4" ht="15">
      <c r="A31" s="1">
        <v>9</v>
      </c>
      <c r="B31" s="1" t="s">
        <v>704</v>
      </c>
      <c r="C31" s="1" t="s">
        <v>88</v>
      </c>
      <c r="D31" s="1" t="s">
        <v>1194</v>
      </c>
    </row>
    <row r="32" spans="1:4" ht="15">
      <c r="A32" s="1">
        <v>10</v>
      </c>
      <c r="B32" s="1" t="s">
        <v>705</v>
      </c>
      <c r="C32" s="1" t="s">
        <v>89</v>
      </c>
      <c r="D32" s="1" t="s">
        <v>1195</v>
      </c>
    </row>
    <row r="33" spans="1:4" ht="15">
      <c r="A33" s="1">
        <v>78</v>
      </c>
      <c r="B33" s="1" t="s">
        <v>708</v>
      </c>
      <c r="C33" s="1" t="s">
        <v>113</v>
      </c>
      <c r="D33" s="1" t="s">
        <v>1196</v>
      </c>
    </row>
    <row r="34" spans="1:4" ht="15">
      <c r="A34" s="1">
        <v>79</v>
      </c>
      <c r="B34" s="1" t="s">
        <v>709</v>
      </c>
      <c r="C34" s="1" t="s">
        <v>114</v>
      </c>
      <c r="D34" s="1" t="s">
        <v>1197</v>
      </c>
    </row>
    <row r="35" spans="1:4" ht="15">
      <c r="A35" s="1">
        <v>74</v>
      </c>
      <c r="B35" s="1" t="s">
        <v>646</v>
      </c>
      <c r="C35" s="1" t="s">
        <v>764</v>
      </c>
      <c r="D35" s="1" t="s">
        <v>1198</v>
      </c>
    </row>
    <row r="36" spans="1:4" ht="15">
      <c r="A36" s="1">
        <v>75</v>
      </c>
      <c r="B36" s="1" t="s">
        <v>647</v>
      </c>
      <c r="C36" s="1" t="s">
        <v>808</v>
      </c>
      <c r="D36" s="1" t="s">
        <v>1199</v>
      </c>
    </row>
    <row r="37" spans="1:4" ht="15">
      <c r="A37" s="1">
        <v>81</v>
      </c>
      <c r="B37" s="1" t="s">
        <v>655</v>
      </c>
      <c r="C37" s="1" t="s">
        <v>767</v>
      </c>
      <c r="D37" s="1" t="s">
        <v>1200</v>
      </c>
    </row>
    <row r="38" spans="1:4" ht="15">
      <c r="A38" s="1">
        <v>82</v>
      </c>
      <c r="B38" s="1" t="s">
        <v>656</v>
      </c>
      <c r="C38" s="1" t="s">
        <v>768</v>
      </c>
      <c r="D38" s="1" t="s">
        <v>1201</v>
      </c>
    </row>
    <row r="39" spans="1:4" ht="15">
      <c r="A39" s="1">
        <v>83</v>
      </c>
      <c r="B39" s="1" t="s">
        <v>657</v>
      </c>
      <c r="C39" s="1" t="s">
        <v>769</v>
      </c>
      <c r="D39" s="1" t="s">
        <v>1202</v>
      </c>
    </row>
    <row r="40" spans="1:4" ht="15">
      <c r="A40" s="1">
        <v>84</v>
      </c>
      <c r="B40" s="1" t="s">
        <v>659</v>
      </c>
      <c r="C40" s="1" t="s">
        <v>770</v>
      </c>
      <c r="D40" s="1" t="s">
        <v>1203</v>
      </c>
    </row>
    <row r="41" spans="1:4" ht="15">
      <c r="A41" s="1">
        <v>85</v>
      </c>
      <c r="B41" s="1" t="s">
        <v>660</v>
      </c>
      <c r="C41" s="1" t="s">
        <v>771</v>
      </c>
      <c r="D41" s="1" t="s">
        <v>1204</v>
      </c>
    </row>
    <row r="42" spans="1:4" ht="15">
      <c r="A42" s="1">
        <v>86</v>
      </c>
      <c r="B42" s="1" t="s">
        <v>661</v>
      </c>
      <c r="C42" s="1" t="s">
        <v>772</v>
      </c>
      <c r="D42" s="1" t="s">
        <v>1205</v>
      </c>
    </row>
    <row r="43" spans="1:4" ht="15">
      <c r="A43" s="1">
        <v>87</v>
      </c>
      <c r="B43" s="1" t="s">
        <v>662</v>
      </c>
      <c r="C43" s="1" t="s">
        <v>773</v>
      </c>
      <c r="D43" s="1" t="s">
        <v>1206</v>
      </c>
    </row>
    <row r="44" spans="1:4" ht="15">
      <c r="A44" s="1">
        <v>42</v>
      </c>
      <c r="B44" s="1" t="s">
        <v>604</v>
      </c>
      <c r="C44" s="1" t="s">
        <v>742</v>
      </c>
      <c r="D44" s="1" t="s">
        <v>1207</v>
      </c>
    </row>
    <row r="45" spans="1:4" ht="15">
      <c r="A45" s="1">
        <v>43</v>
      </c>
      <c r="B45" s="1" t="s">
        <v>605</v>
      </c>
      <c r="C45" s="1" t="s">
        <v>743</v>
      </c>
      <c r="D45" s="1" t="s">
        <v>1208</v>
      </c>
    </row>
    <row r="46" spans="1:4" ht="15">
      <c r="A46" s="1">
        <v>44</v>
      </c>
      <c r="B46" s="1" t="s">
        <v>606</v>
      </c>
      <c r="C46" s="1" t="s">
        <v>744</v>
      </c>
      <c r="D46" s="1" t="s">
        <v>1209</v>
      </c>
    </row>
    <row r="47" spans="1:4" ht="15">
      <c r="A47" s="1">
        <v>28</v>
      </c>
      <c r="B47" s="1" t="s">
        <v>582</v>
      </c>
      <c r="C47" s="1" t="s">
        <v>732</v>
      </c>
      <c r="D47" s="1" t="s">
        <v>1210</v>
      </c>
    </row>
    <row r="48" spans="1:4" ht="15">
      <c r="A48" s="1">
        <v>29</v>
      </c>
      <c r="B48" s="1" t="s">
        <v>583</v>
      </c>
      <c r="C48" s="1" t="s">
        <v>733</v>
      </c>
      <c r="D48" s="1" t="s">
        <v>1211</v>
      </c>
    </row>
    <row r="49" spans="1:4" ht="15">
      <c r="A49" s="1">
        <v>35</v>
      </c>
      <c r="B49" s="1" t="s">
        <v>597</v>
      </c>
      <c r="C49" s="1" t="s">
        <v>735</v>
      </c>
      <c r="D49" s="1" t="s">
        <v>1212</v>
      </c>
    </row>
    <row r="50" spans="1:4" ht="15">
      <c r="A50" s="1">
        <v>36</v>
      </c>
      <c r="B50" s="1" t="s">
        <v>598</v>
      </c>
      <c r="C50" s="1" t="s">
        <v>736</v>
      </c>
      <c r="D50" s="1" t="s">
        <v>1213</v>
      </c>
    </row>
    <row r="51" spans="1:4" ht="15">
      <c r="A51" s="1">
        <v>37</v>
      </c>
      <c r="B51" s="1" t="s">
        <v>599</v>
      </c>
      <c r="C51" s="1" t="s">
        <v>737</v>
      </c>
      <c r="D51" s="1" t="s">
        <v>1214</v>
      </c>
    </row>
    <row r="52" spans="1:4" ht="15">
      <c r="A52" s="1">
        <v>38</v>
      </c>
      <c r="B52" s="1" t="s">
        <v>600</v>
      </c>
      <c r="C52" s="1" t="s">
        <v>738</v>
      </c>
      <c r="D52" s="1" t="s">
        <v>1215</v>
      </c>
    </row>
    <row r="53" spans="1:4" ht="15">
      <c r="A53" s="1">
        <v>103</v>
      </c>
      <c r="B53" s="1" t="s">
        <v>686</v>
      </c>
      <c r="C53" s="1" t="s">
        <v>786</v>
      </c>
      <c r="D53" s="1" t="s">
        <v>1216</v>
      </c>
    </row>
    <row r="54" spans="1:4" ht="15">
      <c r="A54" s="1">
        <v>104</v>
      </c>
      <c r="B54" s="1" t="s">
        <v>687</v>
      </c>
      <c r="C54" s="1" t="s">
        <v>787</v>
      </c>
      <c r="D54" s="1" t="s">
        <v>1217</v>
      </c>
    </row>
    <row r="55" spans="1:4" ht="15">
      <c r="A55" s="1">
        <v>99</v>
      </c>
      <c r="B55" s="1" t="s">
        <v>684</v>
      </c>
      <c r="C55" s="1" t="s">
        <v>782</v>
      </c>
      <c r="D55" s="1" t="s">
        <v>1218</v>
      </c>
    </row>
    <row r="56" spans="1:4" ht="15">
      <c r="A56" s="1">
        <v>100</v>
      </c>
      <c r="B56" s="1" t="s">
        <v>685</v>
      </c>
      <c r="C56" s="1" t="s">
        <v>783</v>
      </c>
      <c r="D56" s="1" t="s">
        <v>1219</v>
      </c>
    </row>
    <row r="57" spans="1:4" ht="15">
      <c r="A57" s="1">
        <v>58</v>
      </c>
      <c r="B57" s="1" t="s">
        <v>622</v>
      </c>
      <c r="C57" s="1" t="s">
        <v>801</v>
      </c>
      <c r="D57" s="1" t="s">
        <v>1220</v>
      </c>
    </row>
    <row r="58" spans="1:4" ht="15">
      <c r="A58" s="1">
        <v>59</v>
      </c>
      <c r="B58" s="1" t="s">
        <v>623</v>
      </c>
      <c r="C58" s="1" t="s">
        <v>802</v>
      </c>
      <c r="D58" s="1" t="s">
        <v>1221</v>
      </c>
    </row>
    <row r="59" spans="1:4" ht="15">
      <c r="A59" s="1">
        <v>5</v>
      </c>
      <c r="B59" s="1" t="s">
        <v>552</v>
      </c>
      <c r="C59" s="1" t="s">
        <v>239</v>
      </c>
      <c r="D59" s="1" t="s">
        <v>1222</v>
      </c>
    </row>
    <row r="60" spans="1:4" ht="15">
      <c r="A60" s="1">
        <v>6</v>
      </c>
      <c r="B60" s="1" t="s">
        <v>553</v>
      </c>
      <c r="C60" s="1" t="s">
        <v>240</v>
      </c>
      <c r="D60" s="1" t="s">
        <v>1223</v>
      </c>
    </row>
    <row r="61" spans="1:4" ht="15">
      <c r="A61" s="1">
        <v>7</v>
      </c>
      <c r="B61" s="1" t="s">
        <v>461</v>
      </c>
      <c r="C61" s="1" t="s">
        <v>405</v>
      </c>
      <c r="D61" s="1" t="s">
        <v>1224</v>
      </c>
    </row>
    <row r="62" spans="1:4" ht="15">
      <c r="A62" s="1">
        <v>8</v>
      </c>
      <c r="B62" s="1" t="s">
        <v>463</v>
      </c>
      <c r="C62" s="1" t="s">
        <v>406</v>
      </c>
      <c r="D62" s="1" t="s">
        <v>1225</v>
      </c>
    </row>
    <row r="63" spans="1:4" ht="15">
      <c r="A63" s="1">
        <v>11</v>
      </c>
      <c r="B63" s="1" t="s">
        <v>759</v>
      </c>
      <c r="C63" s="1" t="s">
        <v>761</v>
      </c>
      <c r="D63" s="1" t="s">
        <v>1226</v>
      </c>
    </row>
    <row r="64" spans="1:4" ht="15">
      <c r="A64" s="1">
        <v>12</v>
      </c>
      <c r="B64" s="1" t="s">
        <v>556</v>
      </c>
      <c r="C64" s="1" t="s">
        <v>407</v>
      </c>
      <c r="D64" s="1" t="s">
        <v>1227</v>
      </c>
    </row>
    <row r="65" spans="1:4" ht="15">
      <c r="A65" s="1">
        <v>13</v>
      </c>
      <c r="B65" s="1" t="s">
        <v>557</v>
      </c>
      <c r="C65" s="1" t="s">
        <v>408</v>
      </c>
      <c r="D65" s="1" t="s">
        <v>1228</v>
      </c>
    </row>
    <row r="66" spans="1:4" ht="15">
      <c r="A66" s="1">
        <v>76</v>
      </c>
      <c r="B66" s="1" t="s">
        <v>648</v>
      </c>
      <c r="C66" s="1" t="s">
        <v>765</v>
      </c>
      <c r="D66" s="1" t="s">
        <v>1229</v>
      </c>
    </row>
    <row r="67" spans="1:4" ht="15">
      <c r="A67" s="1">
        <v>77</v>
      </c>
      <c r="B67" s="1" t="s">
        <v>649</v>
      </c>
      <c r="C67" s="1" t="s">
        <v>766</v>
      </c>
      <c r="D67" s="1" t="s">
        <v>1230</v>
      </c>
    </row>
    <row r="68" spans="1:4" ht="15">
      <c r="A68" s="1">
        <v>30</v>
      </c>
      <c r="B68" s="1" t="s">
        <v>584</v>
      </c>
      <c r="C68" s="1" t="s">
        <v>409</v>
      </c>
      <c r="D68" s="1" t="s">
        <v>1231</v>
      </c>
    </row>
    <row r="69" spans="1:4" ht="15">
      <c r="A69" s="1">
        <v>31</v>
      </c>
      <c r="B69" s="1" t="s">
        <v>585</v>
      </c>
      <c r="C69" s="1" t="s">
        <v>410</v>
      </c>
      <c r="D69" s="1" t="s">
        <v>1232</v>
      </c>
    </row>
    <row r="70" spans="1:4" ht="15">
      <c r="A70" s="1">
        <v>32</v>
      </c>
      <c r="B70" s="1" t="s">
        <v>586</v>
      </c>
      <c r="C70" s="1" t="s">
        <v>411</v>
      </c>
      <c r="D70" s="1" t="s">
        <v>1233</v>
      </c>
    </row>
    <row r="71" spans="1:4" ht="15">
      <c r="A71" s="1">
        <v>33</v>
      </c>
      <c r="B71" s="1" t="s">
        <v>587</v>
      </c>
      <c r="C71" s="1" t="s">
        <v>412</v>
      </c>
      <c r="D71" s="1" t="s">
        <v>1234</v>
      </c>
    </row>
    <row r="72" spans="1:4" ht="15">
      <c r="A72" s="1">
        <v>118</v>
      </c>
      <c r="B72" s="1" t="s">
        <v>502</v>
      </c>
      <c r="C72" s="1" t="s">
        <v>833</v>
      </c>
      <c r="D72" s="1" t="s">
        <v>1235</v>
      </c>
    </row>
    <row r="73" spans="1:4" ht="15">
      <c r="A73" s="1">
        <v>119</v>
      </c>
      <c r="B73" s="1" t="s">
        <v>503</v>
      </c>
      <c r="C73" s="1" t="s">
        <v>834</v>
      </c>
      <c r="D73" s="1" t="s">
        <v>1236</v>
      </c>
    </row>
    <row r="74" spans="1:4" ht="15">
      <c r="A74" s="1">
        <v>101</v>
      </c>
      <c r="B74" s="1" t="s">
        <v>513</v>
      </c>
      <c r="C74" s="1" t="s">
        <v>784</v>
      </c>
      <c r="D74" s="1" t="s">
        <v>1237</v>
      </c>
    </row>
    <row r="75" spans="1:4" ht="15">
      <c r="A75" s="1">
        <v>102</v>
      </c>
      <c r="B75" s="1" t="s">
        <v>514</v>
      </c>
      <c r="C75" s="1" t="s">
        <v>785</v>
      </c>
      <c r="D75" s="1" t="s">
        <v>1238</v>
      </c>
    </row>
    <row r="76" spans="1:4" ht="15">
      <c r="A76" s="1">
        <v>56</v>
      </c>
      <c r="B76" s="1" t="s">
        <v>620</v>
      </c>
      <c r="C76" s="1" t="s">
        <v>75</v>
      </c>
      <c r="D76" s="1" t="s">
        <v>1239</v>
      </c>
    </row>
    <row r="77" spans="1:4" ht="15">
      <c r="A77" s="1">
        <v>57</v>
      </c>
      <c r="B77" s="1" t="s">
        <v>621</v>
      </c>
      <c r="C77" s="1" t="s">
        <v>754</v>
      </c>
      <c r="D77" s="1" t="s">
        <v>1240</v>
      </c>
    </row>
    <row r="78" spans="1:4" ht="15">
      <c r="A78" s="1">
        <v>68</v>
      </c>
      <c r="B78" s="1" t="s">
        <v>494</v>
      </c>
      <c r="C78" s="1" t="s">
        <v>413</v>
      </c>
      <c r="D78" s="1" t="s">
        <v>1241</v>
      </c>
    </row>
    <row r="79" spans="1:4" ht="15">
      <c r="A79" s="1">
        <v>69</v>
      </c>
      <c r="B79" s="1" t="s">
        <v>495</v>
      </c>
      <c r="C79" s="1" t="s">
        <v>241</v>
      </c>
      <c r="D79" s="1" t="s">
        <v>1242</v>
      </c>
    </row>
    <row r="80" spans="1:4" ht="15">
      <c r="A80" s="1">
        <v>1</v>
      </c>
      <c r="B80" s="1" t="s">
        <v>544</v>
      </c>
      <c r="C80" s="1" t="s">
        <v>414</v>
      </c>
      <c r="D80" s="1" t="s">
        <v>1243</v>
      </c>
    </row>
    <row r="81" spans="1:4" ht="15">
      <c r="A81" s="1">
        <v>2</v>
      </c>
      <c r="B81" s="1" t="s">
        <v>545</v>
      </c>
      <c r="C81" s="1" t="s">
        <v>415</v>
      </c>
      <c r="D81" s="1" t="s">
        <v>1244</v>
      </c>
    </row>
    <row r="82" spans="1:4" ht="15">
      <c r="A82" s="1">
        <v>3</v>
      </c>
      <c r="B82" s="1" t="s">
        <v>546</v>
      </c>
      <c r="C82" s="1" t="s">
        <v>416</v>
      </c>
      <c r="D82" s="1" t="s">
        <v>1245</v>
      </c>
    </row>
    <row r="83" spans="1:4" ht="15">
      <c r="A83" s="1">
        <v>4</v>
      </c>
      <c r="B83" s="1" t="s">
        <v>547</v>
      </c>
      <c r="C83" s="1" t="s">
        <v>1142</v>
      </c>
      <c r="D83" s="1" t="s">
        <v>1246</v>
      </c>
    </row>
    <row r="84" spans="1:4" ht="15">
      <c r="A84" s="1">
        <v>22</v>
      </c>
      <c r="B84" s="1" t="s">
        <v>486</v>
      </c>
      <c r="C84" s="1" t="s">
        <v>417</v>
      </c>
      <c r="D84" s="1" t="s">
        <v>1247</v>
      </c>
    </row>
    <row r="85" spans="1:4" ht="15">
      <c r="A85" s="1">
        <v>23</v>
      </c>
      <c r="B85" s="1" t="s">
        <v>487</v>
      </c>
      <c r="C85" s="1" t="s">
        <v>418</v>
      </c>
      <c r="D85" s="1" t="s">
        <v>1248</v>
      </c>
    </row>
    <row r="86" spans="1:4" ht="15">
      <c r="A86" s="1">
        <v>91</v>
      </c>
      <c r="B86" s="1" t="s">
        <v>498</v>
      </c>
      <c r="C86" s="1" t="s">
        <v>242</v>
      </c>
      <c r="D86" s="1" t="s">
        <v>1249</v>
      </c>
    </row>
    <row r="87" spans="1:4" ht="15">
      <c r="A87" s="1">
        <v>92</v>
      </c>
      <c r="B87" s="1" t="s">
        <v>499</v>
      </c>
      <c r="C87" s="1" t="s">
        <v>243</v>
      </c>
      <c r="D87" s="1" t="s">
        <v>1250</v>
      </c>
    </row>
    <row r="88" spans="1:4" ht="15">
      <c r="A88" s="1">
        <v>46</v>
      </c>
      <c r="B88" s="1" t="s">
        <v>490</v>
      </c>
      <c r="C88" s="1" t="s">
        <v>244</v>
      </c>
      <c r="D88" s="1" t="s">
        <v>1251</v>
      </c>
    </row>
    <row r="89" spans="1:4" ht="15">
      <c r="A89" s="1">
        <v>47</v>
      </c>
      <c r="B89" s="1" t="s">
        <v>491</v>
      </c>
      <c r="C89" s="1" t="s">
        <v>245</v>
      </c>
      <c r="D89" s="1" t="s">
        <v>1252</v>
      </c>
    </row>
    <row r="90" spans="1:4" ht="15">
      <c r="A90" s="1">
        <v>105</v>
      </c>
      <c r="B90" s="1" t="s">
        <v>688</v>
      </c>
      <c r="C90" s="1" t="s">
        <v>130</v>
      </c>
      <c r="D90" s="1" t="s">
        <v>1253</v>
      </c>
    </row>
    <row r="91" spans="1:4" ht="15">
      <c r="A91" s="1">
        <v>113</v>
      </c>
      <c r="B91" s="1" t="s">
        <v>524</v>
      </c>
      <c r="C91" s="1" t="s">
        <v>809</v>
      </c>
      <c r="D91" s="1" t="s">
        <v>1254</v>
      </c>
    </row>
    <row r="92" spans="1:4" ht="15">
      <c r="A92" s="1">
        <v>114</v>
      </c>
      <c r="B92" s="1" t="s">
        <v>525</v>
      </c>
      <c r="C92" s="1" t="s">
        <v>794</v>
      </c>
      <c r="D92" s="1" t="s">
        <v>1255</v>
      </c>
    </row>
    <row r="93" spans="1:4" ht="15">
      <c r="A93" s="1">
        <v>95</v>
      </c>
      <c r="B93" s="1" t="s">
        <v>676</v>
      </c>
      <c r="C93" s="1" t="s">
        <v>246</v>
      </c>
      <c r="D93" s="1" t="s">
        <v>1256</v>
      </c>
    </row>
    <row r="94" spans="1:4" ht="15">
      <c r="A94" s="1">
        <v>96</v>
      </c>
      <c r="B94" s="1" t="s">
        <v>677</v>
      </c>
      <c r="C94" s="1" t="s">
        <v>247</v>
      </c>
      <c r="D94" s="1" t="s">
        <v>1257</v>
      </c>
    </row>
    <row r="95" spans="1:4" ht="15">
      <c r="A95" s="1">
        <v>50</v>
      </c>
      <c r="B95" s="1" t="s">
        <v>614</v>
      </c>
      <c r="C95" s="1" t="s">
        <v>750</v>
      </c>
      <c r="D95" s="1" t="s">
        <v>1258</v>
      </c>
    </row>
    <row r="96" spans="1:4" ht="15">
      <c r="A96" s="1">
        <v>51</v>
      </c>
      <c r="B96" s="1" t="s">
        <v>615</v>
      </c>
      <c r="C96" s="1" t="s">
        <v>751</v>
      </c>
      <c r="D96" s="1" t="s">
        <v>1259</v>
      </c>
    </row>
    <row r="97" spans="1:4" ht="15">
      <c r="A97" s="1">
        <v>63</v>
      </c>
      <c r="B97" s="1" t="s">
        <v>633</v>
      </c>
      <c r="C97" s="1" t="s">
        <v>752</v>
      </c>
      <c r="D97" s="1" t="s">
        <v>1260</v>
      </c>
    </row>
    <row r="98" spans="1:4" ht="15">
      <c r="A98" s="1">
        <v>64</v>
      </c>
      <c r="B98" s="1" t="s">
        <v>634</v>
      </c>
      <c r="C98" s="1" t="s">
        <v>806</v>
      </c>
      <c r="D98" s="1" t="s">
        <v>1261</v>
      </c>
    </row>
    <row r="99" spans="1:4" ht="15">
      <c r="A99" s="1">
        <v>14</v>
      </c>
      <c r="B99" s="1" t="s">
        <v>558</v>
      </c>
      <c r="C99" s="1" t="s">
        <v>421</v>
      </c>
      <c r="D99" s="1" t="s">
        <v>1262</v>
      </c>
    </row>
    <row r="100" spans="1:4" ht="15">
      <c r="A100" s="1">
        <v>72</v>
      </c>
      <c r="B100" s="1" t="s">
        <v>644</v>
      </c>
      <c r="C100" s="1" t="s">
        <v>762</v>
      </c>
      <c r="D100" s="1" t="s">
        <v>1263</v>
      </c>
    </row>
    <row r="101" spans="1:4" ht="15">
      <c r="A101" s="1">
        <v>73</v>
      </c>
      <c r="B101" s="1" t="s">
        <v>645</v>
      </c>
      <c r="C101" s="1" t="s">
        <v>763</v>
      </c>
      <c r="D101" s="1" t="s">
        <v>1264</v>
      </c>
    </row>
    <row r="102" spans="1:4" ht="15">
      <c r="A102" s="1">
        <v>88</v>
      </c>
      <c r="B102" s="1" t="s">
        <v>663</v>
      </c>
      <c r="C102" s="1" t="s">
        <v>117</v>
      </c>
      <c r="D102" s="1" t="s">
        <v>1265</v>
      </c>
    </row>
    <row r="103" spans="1:4" ht="15">
      <c r="A103" s="1">
        <v>89</v>
      </c>
      <c r="B103" s="1" t="s">
        <v>664</v>
      </c>
      <c r="C103" s="1" t="s">
        <v>118</v>
      </c>
      <c r="D103" s="1" t="s">
        <v>1266</v>
      </c>
    </row>
    <row r="104" spans="1:4" ht="15">
      <c r="A104" s="1">
        <v>80</v>
      </c>
      <c r="B104" s="1" t="s">
        <v>654</v>
      </c>
      <c r="C104" s="1" t="s">
        <v>115</v>
      </c>
      <c r="D104" s="1" t="s">
        <v>1267</v>
      </c>
    </row>
    <row r="105" spans="1:4" ht="15">
      <c r="A105" s="1">
        <v>34</v>
      </c>
      <c r="B105" s="1" t="s">
        <v>592</v>
      </c>
      <c r="C105" s="1" t="s">
        <v>734</v>
      </c>
      <c r="D105" s="1" t="s">
        <v>1268</v>
      </c>
    </row>
    <row r="106" spans="1:4" ht="15">
      <c r="A106" s="1">
        <v>39</v>
      </c>
      <c r="B106" s="1" t="s">
        <v>601</v>
      </c>
      <c r="C106" s="1" t="s">
        <v>739</v>
      </c>
      <c r="D106" s="1" t="s">
        <v>1269</v>
      </c>
    </row>
    <row r="107" spans="1:4" ht="15">
      <c r="A107" s="1">
        <v>40</v>
      </c>
      <c r="B107" s="1" t="s">
        <v>602</v>
      </c>
      <c r="C107" s="1" t="s">
        <v>740</v>
      </c>
      <c r="D107" s="1" t="s">
        <v>1270</v>
      </c>
    </row>
    <row r="108" spans="1:4" ht="15">
      <c r="A108" s="1">
        <v>26</v>
      </c>
      <c r="B108" s="1" t="s">
        <v>580</v>
      </c>
      <c r="C108" s="1" t="s">
        <v>731</v>
      </c>
      <c r="D108" s="1" t="s">
        <v>1271</v>
      </c>
    </row>
    <row r="109" spans="1:4" ht="15">
      <c r="A109" s="1">
        <v>27</v>
      </c>
      <c r="B109" s="1" t="s">
        <v>581</v>
      </c>
      <c r="C109" s="1" t="s">
        <v>805</v>
      </c>
      <c r="D109" s="1" t="s">
        <v>1272</v>
      </c>
    </row>
    <row r="110" spans="1:4" ht="15">
      <c r="A110" s="1">
        <v>41</v>
      </c>
      <c r="B110" s="1" t="s">
        <v>603</v>
      </c>
      <c r="C110" s="1" t="s">
        <v>741</v>
      </c>
      <c r="D110" s="1" t="s">
        <v>1273</v>
      </c>
    </row>
    <row r="111" spans="1:4" ht="15">
      <c r="A111" s="1">
        <v>90</v>
      </c>
      <c r="B111" s="1" t="s">
        <v>669</v>
      </c>
      <c r="C111" s="1" t="s">
        <v>774</v>
      </c>
      <c r="D111" s="1" t="s">
        <v>1274</v>
      </c>
    </row>
    <row r="112" spans="1:4" ht="15">
      <c r="A112" s="1">
        <v>45</v>
      </c>
      <c r="B112" s="1" t="s">
        <v>607</v>
      </c>
      <c r="C112" s="1" t="s">
        <v>745</v>
      </c>
      <c r="D112" s="1" t="s">
        <v>1275</v>
      </c>
    </row>
    <row r="113" spans="1:4" ht="15">
      <c r="A113" s="1">
        <v>120</v>
      </c>
      <c r="B113" s="1" t="s">
        <v>442</v>
      </c>
      <c r="C113" s="1" t="s">
        <v>795</v>
      </c>
      <c r="D113" s="1" t="s">
        <v>1276</v>
      </c>
    </row>
    <row r="114" spans="1:4" ht="15">
      <c r="A114" s="1">
        <v>121</v>
      </c>
      <c r="B114" s="1" t="s">
        <v>443</v>
      </c>
      <c r="C114" s="1" t="s">
        <v>796</v>
      </c>
      <c r="D114" s="1" t="s">
        <v>1277</v>
      </c>
    </row>
    <row r="115" spans="1:4" ht="15">
      <c r="A115" s="1">
        <v>70</v>
      </c>
      <c r="B115" s="1" t="s">
        <v>444</v>
      </c>
      <c r="C115" s="1" t="s">
        <v>758</v>
      </c>
      <c r="D115" s="1" t="s">
        <v>1278</v>
      </c>
    </row>
    <row r="116" spans="1:4" ht="15">
      <c r="A116" s="1">
        <v>71</v>
      </c>
      <c r="B116" s="1" t="s">
        <v>445</v>
      </c>
      <c r="C116" s="1" t="s">
        <v>777</v>
      </c>
      <c r="D116" s="1" t="s">
        <v>1279</v>
      </c>
    </row>
    <row r="117" spans="1:4" ht="15">
      <c r="A117" s="1">
        <v>24</v>
      </c>
      <c r="B117" s="1" t="s">
        <v>446</v>
      </c>
      <c r="C117" s="1" t="s">
        <v>419</v>
      </c>
      <c r="D117" s="1" t="s">
        <v>1280</v>
      </c>
    </row>
    <row r="118" spans="1:4" ht="15">
      <c r="A118" s="1">
        <v>25</v>
      </c>
      <c r="B118" s="1" t="s">
        <v>447</v>
      </c>
      <c r="C118" s="1" t="s">
        <v>420</v>
      </c>
      <c r="D118" s="1" t="s">
        <v>1281</v>
      </c>
    </row>
    <row r="119" spans="1:4" ht="15">
      <c r="A119" s="1">
        <v>93</v>
      </c>
      <c r="B119" s="1" t="s">
        <v>448</v>
      </c>
      <c r="C119" s="1" t="s">
        <v>775</v>
      </c>
      <c r="D119" s="1" t="s">
        <v>1282</v>
      </c>
    </row>
    <row r="120" spans="1:4" ht="15">
      <c r="A120" s="1">
        <v>94</v>
      </c>
      <c r="B120" s="1" t="s">
        <v>449</v>
      </c>
      <c r="C120" s="1" t="s">
        <v>776</v>
      </c>
      <c r="D120" s="1" t="s">
        <v>1283</v>
      </c>
    </row>
    <row r="121" spans="1:4" ht="15">
      <c r="A121" s="1">
        <v>48</v>
      </c>
      <c r="B121" s="1" t="s">
        <v>450</v>
      </c>
      <c r="C121" s="1" t="s">
        <v>747</v>
      </c>
      <c r="D121" s="1" t="s">
        <v>1284</v>
      </c>
    </row>
    <row r="122" spans="1:4" ht="15">
      <c r="A122" s="1">
        <v>49</v>
      </c>
      <c r="B122" s="1" t="s">
        <v>451</v>
      </c>
      <c r="C122" s="1" t="s">
        <v>746</v>
      </c>
      <c r="D122" s="1" t="s">
        <v>1285</v>
      </c>
    </row>
    <row r="123" spans="1:4" ht="15">
      <c r="A123" s="1"/>
      <c r="B123" s="1" t="s">
        <v>678</v>
      </c>
      <c r="C123" s="1" t="s">
        <v>1092</v>
      </c>
      <c r="D123" s="1" t="s">
        <v>1286</v>
      </c>
    </row>
    <row r="124" spans="1:4" ht="15">
      <c r="A124" s="1"/>
      <c r="B124" s="1" t="s">
        <v>679</v>
      </c>
      <c r="C124" s="1" t="s">
        <v>1091</v>
      </c>
      <c r="D124" s="1" t="s">
        <v>1287</v>
      </c>
    </row>
    <row r="125" spans="1:4" ht="15">
      <c r="A125" s="1"/>
      <c r="B125" s="1" t="s">
        <v>550</v>
      </c>
      <c r="C125" s="1" t="s">
        <v>1122</v>
      </c>
      <c r="D125" s="1" t="s">
        <v>1288</v>
      </c>
    </row>
    <row r="126" spans="1:4" ht="15">
      <c r="A126" s="1"/>
      <c r="B126" s="1" t="s">
        <v>551</v>
      </c>
      <c r="C126" s="1" t="s">
        <v>1123</v>
      </c>
      <c r="D126" s="1" t="s">
        <v>1289</v>
      </c>
    </row>
    <row r="127" spans="1:4" ht="15">
      <c r="A127" s="1"/>
      <c r="B127" s="1" t="s">
        <v>570</v>
      </c>
      <c r="C127" s="1" t="s">
        <v>1124</v>
      </c>
      <c r="D127" s="1" t="s">
        <v>1290</v>
      </c>
    </row>
    <row r="128" spans="1:4" ht="15">
      <c r="A128" s="1"/>
      <c r="B128" s="1" t="s">
        <v>571</v>
      </c>
      <c r="C128" s="1" t="s">
        <v>1125</v>
      </c>
      <c r="D128" s="1" t="s">
        <v>1291</v>
      </c>
    </row>
    <row r="129" spans="1:4" ht="15">
      <c r="A129" s="1"/>
      <c r="B129" s="1" t="s">
        <v>572</v>
      </c>
      <c r="C129" s="1" t="s">
        <v>1126</v>
      </c>
      <c r="D129" s="1" t="s">
        <v>1292</v>
      </c>
    </row>
    <row r="130" spans="1:4" ht="15">
      <c r="A130" s="1"/>
      <c r="B130" s="1" t="s">
        <v>666</v>
      </c>
      <c r="C130" s="1" t="s">
        <v>1099</v>
      </c>
      <c r="D130" s="1" t="s">
        <v>1293</v>
      </c>
    </row>
    <row r="131" spans="1:4" ht="15">
      <c r="A131" s="1"/>
      <c r="B131" s="1" t="s">
        <v>667</v>
      </c>
      <c r="C131" s="1" t="s">
        <v>1101</v>
      </c>
      <c r="D131" s="1" t="s">
        <v>1294</v>
      </c>
    </row>
    <row r="132" spans="1:4" ht="15">
      <c r="A132" s="1"/>
      <c r="B132" s="1" t="s">
        <v>668</v>
      </c>
      <c r="C132" s="1" t="s">
        <v>1100</v>
      </c>
      <c r="D132" s="1" t="s">
        <v>1295</v>
      </c>
    </row>
    <row r="133" spans="1:4" ht="15">
      <c r="A133" s="1"/>
      <c r="B133" s="1" t="s">
        <v>593</v>
      </c>
      <c r="C133" s="1" t="s">
        <v>1127</v>
      </c>
      <c r="D133" s="1" t="s">
        <v>1296</v>
      </c>
    </row>
    <row r="134" spans="1:4" ht="15">
      <c r="A134" s="1"/>
      <c r="B134" s="1" t="s">
        <v>594</v>
      </c>
      <c r="C134" s="1" t="s">
        <v>1128</v>
      </c>
      <c r="D134" s="1" t="s">
        <v>1297</v>
      </c>
    </row>
    <row r="135" spans="1:4" ht="15">
      <c r="A135" s="1"/>
      <c r="B135" s="1" t="s">
        <v>595</v>
      </c>
      <c r="C135" s="1" t="s">
        <v>1129</v>
      </c>
      <c r="D135" s="1" t="s">
        <v>1298</v>
      </c>
    </row>
    <row r="136" spans="1:4" ht="15">
      <c r="A136" s="1"/>
      <c r="B136" s="1" t="s">
        <v>629</v>
      </c>
      <c r="C136" s="1" t="s">
        <v>1102</v>
      </c>
      <c r="D136" s="1" t="s">
        <v>1299</v>
      </c>
    </row>
    <row r="137" spans="1:4" ht="15">
      <c r="A137" s="1"/>
      <c r="B137" s="1" t="s">
        <v>630</v>
      </c>
      <c r="C137" s="1" t="s">
        <v>1103</v>
      </c>
      <c r="D137" s="1" t="s">
        <v>1300</v>
      </c>
    </row>
    <row r="138" spans="1:4" ht="15">
      <c r="A138" s="1"/>
      <c r="B138" s="1" t="s">
        <v>631</v>
      </c>
      <c r="C138" s="1" t="s">
        <v>1104</v>
      </c>
      <c r="D138" s="1" t="s">
        <v>1301</v>
      </c>
    </row>
    <row r="139" spans="1:4" ht="15">
      <c r="A139" s="1"/>
      <c r="B139" s="1" t="s">
        <v>632</v>
      </c>
      <c r="C139" s="1" t="s">
        <v>1105</v>
      </c>
      <c r="D139" s="1" t="s">
        <v>1302</v>
      </c>
    </row>
    <row r="140" spans="1:4" ht="15">
      <c r="A140" s="1"/>
      <c r="B140" s="1" t="s">
        <v>471</v>
      </c>
      <c r="C140" s="1" t="s">
        <v>1130</v>
      </c>
      <c r="D140" s="1" t="s">
        <v>1303</v>
      </c>
    </row>
    <row r="141" spans="1:4" ht="15">
      <c r="A141" s="1"/>
      <c r="B141" s="1" t="s">
        <v>472</v>
      </c>
      <c r="C141" s="1" t="s">
        <v>1131</v>
      </c>
      <c r="D141" s="1" t="s">
        <v>1304</v>
      </c>
    </row>
    <row r="142" spans="1:4" ht="15">
      <c r="A142" s="1"/>
      <c r="B142" s="1" t="s">
        <v>475</v>
      </c>
      <c r="C142" s="1" t="s">
        <v>1107</v>
      </c>
      <c r="D142" s="1" t="s">
        <v>1305</v>
      </c>
    </row>
    <row r="143" spans="1:4" ht="15">
      <c r="A143" s="1"/>
      <c r="B143" s="1" t="s">
        <v>476</v>
      </c>
      <c r="C143" s="1" t="s">
        <v>1106</v>
      </c>
      <c r="D143" s="1" t="s">
        <v>1306</v>
      </c>
    </row>
    <row r="144" spans="1:4" ht="15">
      <c r="A144" s="1"/>
      <c r="B144" s="1" t="s">
        <v>466</v>
      </c>
      <c r="C144" s="1" t="s">
        <v>1132</v>
      </c>
      <c r="D144" s="1" t="s">
        <v>1307</v>
      </c>
    </row>
    <row r="145" spans="1:4" ht="15">
      <c r="A145" s="1"/>
      <c r="B145" s="1" t="s">
        <v>468</v>
      </c>
      <c r="C145" s="1" t="s">
        <v>1133</v>
      </c>
      <c r="D145" s="1" t="s">
        <v>1308</v>
      </c>
    </row>
    <row r="146" spans="1:4" ht="15">
      <c r="A146" s="1"/>
      <c r="B146" s="1" t="s">
        <v>652</v>
      </c>
      <c r="C146" s="1" t="s">
        <v>1134</v>
      </c>
      <c r="D146" s="1" t="s">
        <v>1309</v>
      </c>
    </row>
    <row r="147" spans="1:4" ht="15">
      <c r="A147" s="1"/>
      <c r="B147" s="1" t="s">
        <v>653</v>
      </c>
      <c r="C147" s="1" t="s">
        <v>1135</v>
      </c>
      <c r="D147" s="1" t="s">
        <v>1310</v>
      </c>
    </row>
    <row r="148" spans="1:4" ht="15">
      <c r="A148" s="1"/>
      <c r="B148" s="1" t="s">
        <v>590</v>
      </c>
      <c r="C148" s="1" t="s">
        <v>1136</v>
      </c>
      <c r="D148" s="1" t="s">
        <v>1311</v>
      </c>
    </row>
    <row r="149" spans="1:4" ht="15">
      <c r="A149" s="1"/>
      <c r="B149" s="1" t="s">
        <v>591</v>
      </c>
      <c r="C149" s="1" t="s">
        <v>1137</v>
      </c>
      <c r="D149" s="1" t="s">
        <v>1312</v>
      </c>
    </row>
    <row r="150" spans="1:4" ht="15">
      <c r="A150" s="1"/>
      <c r="B150" s="1" t="s">
        <v>682</v>
      </c>
      <c r="C150" s="1" t="s">
        <v>1138</v>
      </c>
      <c r="D150" s="1" t="s">
        <v>1313</v>
      </c>
    </row>
    <row r="151" spans="1:4" ht="15">
      <c r="A151" s="1"/>
      <c r="B151" s="1" t="s">
        <v>683</v>
      </c>
      <c r="C151" s="1" t="s">
        <v>1139</v>
      </c>
      <c r="D151" s="1" t="s">
        <v>1314</v>
      </c>
    </row>
    <row r="152" spans="1:4" ht="15">
      <c r="A152" s="1"/>
      <c r="B152" s="1" t="s">
        <v>827</v>
      </c>
      <c r="C152" s="1" t="s">
        <v>1114</v>
      </c>
      <c r="D152" s="1" t="s">
        <v>1315</v>
      </c>
    </row>
    <row r="153" spans="1:4" ht="15">
      <c r="A153" s="1"/>
      <c r="B153" s="1" t="s">
        <v>828</v>
      </c>
      <c r="C153" s="1" t="s">
        <v>1115</v>
      </c>
      <c r="D153" s="1" t="s">
        <v>1316</v>
      </c>
    </row>
    <row r="154" spans="1:4" ht="15">
      <c r="A154" s="1"/>
      <c r="B154" s="1" t="s">
        <v>672</v>
      </c>
      <c r="C154" s="1" t="s">
        <v>1086</v>
      </c>
      <c r="D154" s="1" t="s">
        <v>1317</v>
      </c>
    </row>
    <row r="155" spans="1:4" ht="15">
      <c r="A155" s="1"/>
      <c r="B155" s="1" t="s">
        <v>673</v>
      </c>
      <c r="C155" s="1" t="s">
        <v>1087</v>
      </c>
      <c r="D155" s="1" t="s">
        <v>1318</v>
      </c>
    </row>
    <row r="156" spans="1:4" ht="15">
      <c r="A156" s="1"/>
      <c r="B156" s="1" t="s">
        <v>674</v>
      </c>
      <c r="C156" s="1" t="s">
        <v>1140</v>
      </c>
      <c r="D156" s="1" t="s">
        <v>1319</v>
      </c>
    </row>
    <row r="157" spans="1:4" ht="15">
      <c r="A157" s="1"/>
      <c r="B157" s="1" t="s">
        <v>675</v>
      </c>
      <c r="C157" s="1" t="s">
        <v>1141</v>
      </c>
      <c r="D157" s="1" t="s">
        <v>1320</v>
      </c>
    </row>
    <row r="158" spans="1:4" ht="15">
      <c r="A158" s="1"/>
      <c r="B158" s="1" t="s">
        <v>610</v>
      </c>
      <c r="C158" s="1" t="s">
        <v>1097</v>
      </c>
      <c r="D158" s="1" t="s">
        <v>1321</v>
      </c>
    </row>
    <row r="159" spans="1:4" ht="15">
      <c r="A159" s="1"/>
      <c r="B159" s="1" t="s">
        <v>611</v>
      </c>
      <c r="C159" s="1" t="s">
        <v>1096</v>
      </c>
      <c r="D159" s="1" t="s">
        <v>1322</v>
      </c>
    </row>
    <row r="160" spans="1:4" ht="15">
      <c r="A160" s="1"/>
      <c r="B160" s="1" t="s">
        <v>612</v>
      </c>
      <c r="C160" s="1" t="s">
        <v>1095</v>
      </c>
      <c r="D160" s="1" t="s">
        <v>1323</v>
      </c>
    </row>
    <row r="161" spans="1:4" ht="15">
      <c r="A161" s="1"/>
      <c r="B161" s="1" t="s">
        <v>613</v>
      </c>
      <c r="C161" s="1" t="s">
        <v>1098</v>
      </c>
      <c r="D161" s="1" t="s">
        <v>1324</v>
      </c>
    </row>
    <row r="162" spans="1:4" ht="15">
      <c r="A162" s="1"/>
      <c r="B162" s="1" t="s">
        <v>640</v>
      </c>
      <c r="C162" s="1" t="s">
        <v>1143</v>
      </c>
      <c r="D162" s="1" t="s">
        <v>1325</v>
      </c>
    </row>
    <row r="163" spans="1:4" ht="15">
      <c r="A163" s="1"/>
      <c r="B163" s="1" t="s">
        <v>641</v>
      </c>
      <c r="C163" s="1" t="s">
        <v>1326</v>
      </c>
      <c r="D163" s="1" t="s">
        <v>1327</v>
      </c>
    </row>
    <row r="164" spans="1:4" ht="15">
      <c r="A164" s="1"/>
      <c r="B164" s="1" t="s">
        <v>642</v>
      </c>
      <c r="C164" s="1" t="s">
        <v>1144</v>
      </c>
      <c r="D164" s="1" t="s">
        <v>1328</v>
      </c>
    </row>
    <row r="165" spans="1:4" ht="15">
      <c r="A165" s="1"/>
      <c r="B165" s="1" t="s">
        <v>643</v>
      </c>
      <c r="C165" s="1" t="s">
        <v>1145</v>
      </c>
      <c r="D165" s="1" t="s">
        <v>1329</v>
      </c>
    </row>
    <row r="166" spans="1:4" ht="15">
      <c r="A166" s="1"/>
      <c r="B166" s="1" t="s">
        <v>576</v>
      </c>
      <c r="C166" s="1" t="s">
        <v>1146</v>
      </c>
      <c r="D166" s="1" t="s">
        <v>1330</v>
      </c>
    </row>
    <row r="167" spans="1:4" ht="15">
      <c r="A167" s="1"/>
      <c r="B167" s="1" t="s">
        <v>577</v>
      </c>
      <c r="C167" s="1" t="s">
        <v>1147</v>
      </c>
      <c r="D167" s="1" t="s">
        <v>1331</v>
      </c>
    </row>
    <row r="168" spans="1:4" ht="15">
      <c r="A168" s="1"/>
      <c r="B168" s="1" t="s">
        <v>578</v>
      </c>
      <c r="C168" s="1" t="s">
        <v>1148</v>
      </c>
      <c r="D168" s="1" t="s">
        <v>1332</v>
      </c>
    </row>
    <row r="169" spans="1:4" ht="15">
      <c r="A169" s="1"/>
      <c r="B169" s="1" t="s">
        <v>579</v>
      </c>
      <c r="C169" s="1" t="s">
        <v>1149</v>
      </c>
      <c r="D169" s="1" t="s">
        <v>1333</v>
      </c>
    </row>
    <row r="170" spans="1:4" ht="15">
      <c r="A170" s="1"/>
      <c r="B170" s="1" t="s">
        <v>702</v>
      </c>
      <c r="C170" s="1" t="s">
        <v>1093</v>
      </c>
      <c r="D170" s="1" t="s">
        <v>1334</v>
      </c>
    </row>
    <row r="171" spans="1:4" ht="15">
      <c r="A171" s="1"/>
      <c r="B171" s="1" t="s">
        <v>703</v>
      </c>
      <c r="C171" s="1" t="s">
        <v>1094</v>
      </c>
      <c r="D171" s="1" t="s">
        <v>1335</v>
      </c>
    </row>
    <row r="172" spans="1:4" ht="15">
      <c r="A172" s="1"/>
      <c r="B172" s="1" t="s">
        <v>1080</v>
      </c>
      <c r="C172" s="1" t="s">
        <v>1108</v>
      </c>
      <c r="D172" s="1" t="s">
        <v>1336</v>
      </c>
    </row>
    <row r="173" spans="1:4" ht="15">
      <c r="A173" s="1"/>
      <c r="B173" s="1" t="s">
        <v>1081</v>
      </c>
      <c r="C173" s="1" t="s">
        <v>1109</v>
      </c>
      <c r="D173" s="1" t="s">
        <v>1337</v>
      </c>
    </row>
    <row r="174" spans="1:4" ht="15">
      <c r="A174" s="1"/>
      <c r="B174" s="1" t="s">
        <v>574</v>
      </c>
      <c r="C174" s="1" t="s">
        <v>1112</v>
      </c>
      <c r="D174" s="1" t="s">
        <v>1338</v>
      </c>
    </row>
    <row r="175" spans="1:4" ht="15">
      <c r="A175" s="1"/>
      <c r="B175" s="1" t="s">
        <v>575</v>
      </c>
      <c r="C175" s="1" t="s">
        <v>1113</v>
      </c>
      <c r="D175" s="1" t="s">
        <v>1339</v>
      </c>
    </row>
    <row r="176" spans="1:4" ht="15">
      <c r="A176" s="1"/>
      <c r="B176" s="1" t="s">
        <v>670</v>
      </c>
      <c r="C176" s="1" t="s">
        <v>1150</v>
      </c>
      <c r="D176" s="1" t="s">
        <v>1340</v>
      </c>
    </row>
    <row r="177" spans="1:4" ht="15">
      <c r="A177" s="1"/>
      <c r="B177" s="1" t="s">
        <v>671</v>
      </c>
      <c r="C177" s="1" t="s">
        <v>1151</v>
      </c>
      <c r="D177" s="1" t="s">
        <v>1341</v>
      </c>
    </row>
    <row r="178" spans="1:4" ht="15">
      <c r="A178" s="1"/>
      <c r="B178" s="1" t="s">
        <v>608</v>
      </c>
      <c r="C178" s="1" t="s">
        <v>1152</v>
      </c>
      <c r="D178" s="1" t="s">
        <v>1342</v>
      </c>
    </row>
    <row r="179" spans="1:4" ht="15">
      <c r="A179" s="1"/>
      <c r="B179" s="1" t="s">
        <v>609</v>
      </c>
      <c r="C179" s="1" t="s">
        <v>1153</v>
      </c>
      <c r="D179" s="1" t="s">
        <v>1343</v>
      </c>
    </row>
    <row r="180" spans="1:4" ht="15">
      <c r="A180" s="1"/>
      <c r="B180" s="1" t="s">
        <v>567</v>
      </c>
      <c r="C180" s="1" t="s">
        <v>1120</v>
      </c>
      <c r="D180" s="1" t="s">
        <v>1344</v>
      </c>
    </row>
    <row r="181" spans="1:4" ht="15">
      <c r="A181" s="1"/>
      <c r="B181" s="1" t="s">
        <v>568</v>
      </c>
      <c r="C181" s="1" t="s">
        <v>1121</v>
      </c>
      <c r="D181" s="1" t="s">
        <v>1345</v>
      </c>
    </row>
    <row r="182" spans="1:4" ht="15">
      <c r="A182" s="1"/>
      <c r="B182" s="1" t="s">
        <v>624</v>
      </c>
      <c r="C182" s="1" t="s">
        <v>1111</v>
      </c>
      <c r="D182" s="1" t="s">
        <v>1346</v>
      </c>
    </row>
    <row r="183" spans="1:4" ht="15">
      <c r="A183" s="1"/>
      <c r="B183" s="1" t="s">
        <v>548</v>
      </c>
      <c r="C183" s="1" t="s">
        <v>1116</v>
      </c>
      <c r="D183" s="1" t="s">
        <v>1347</v>
      </c>
    </row>
    <row r="184" spans="1:4" ht="15">
      <c r="A184" s="1"/>
      <c r="B184" s="1" t="s">
        <v>549</v>
      </c>
      <c r="C184" s="1" t="s">
        <v>1117</v>
      </c>
      <c r="D184" s="1" t="s">
        <v>1348</v>
      </c>
    </row>
    <row r="185" spans="1:4" ht="15">
      <c r="A185" s="1"/>
      <c r="B185" s="1" t="s">
        <v>554</v>
      </c>
      <c r="C185" s="1" t="s">
        <v>1119</v>
      </c>
      <c r="D185" s="1" t="s">
        <v>1349</v>
      </c>
    </row>
    <row r="186" spans="1:4" ht="15">
      <c r="A186" s="1"/>
      <c r="B186" s="1" t="s">
        <v>555</v>
      </c>
      <c r="C186" s="1" t="s">
        <v>164</v>
      </c>
      <c r="D186" s="1" t="s">
        <v>1350</v>
      </c>
    </row>
    <row r="187" spans="1:4" ht="15">
      <c r="A187" s="1"/>
      <c r="B187" s="1" t="s">
        <v>650</v>
      </c>
      <c r="C187" s="1" t="s">
        <v>1154</v>
      </c>
      <c r="D187" s="1" t="s">
        <v>1351</v>
      </c>
    </row>
    <row r="188" spans="1:4" ht="15">
      <c r="A188" s="1"/>
      <c r="B188" s="1" t="s">
        <v>651</v>
      </c>
      <c r="C188" s="1" t="s">
        <v>1155</v>
      </c>
      <c r="D188" s="1" t="s">
        <v>1352</v>
      </c>
    </row>
    <row r="189" spans="1:4" ht="15">
      <c r="A189" s="1"/>
      <c r="B189" s="1" t="s">
        <v>588</v>
      </c>
      <c r="C189" s="1" t="s">
        <v>1156</v>
      </c>
      <c r="D189" s="1" t="s">
        <v>1353</v>
      </c>
    </row>
    <row r="190" spans="1:4" ht="15">
      <c r="A190" s="1"/>
      <c r="B190" s="1" t="s">
        <v>589</v>
      </c>
      <c r="C190" s="1" t="s">
        <v>1157</v>
      </c>
      <c r="D190" s="1" t="s">
        <v>1354</v>
      </c>
    </row>
    <row r="191" spans="1:4" ht="15">
      <c r="A191" s="1"/>
      <c r="B191" s="1" t="s">
        <v>692</v>
      </c>
      <c r="C191" s="1" t="s">
        <v>1090</v>
      </c>
      <c r="D191" s="1" t="s">
        <v>1355</v>
      </c>
    </row>
    <row r="192" spans="1:4" ht="15">
      <c r="A192" s="1"/>
      <c r="B192" s="1" t="s">
        <v>628</v>
      </c>
      <c r="C192" s="1" t="s">
        <v>1158</v>
      </c>
      <c r="D192" s="1" t="s">
        <v>1356</v>
      </c>
    </row>
    <row r="193" spans="1:4" ht="15">
      <c r="A193" s="1"/>
      <c r="B193" s="1" t="s">
        <v>562</v>
      </c>
      <c r="C193" s="1" t="s">
        <v>1159</v>
      </c>
      <c r="D193" s="1" t="s">
        <v>1357</v>
      </c>
    </row>
    <row r="194" spans="1:4" ht="15">
      <c r="A194" s="1"/>
      <c r="B194" s="1" t="s">
        <v>658</v>
      </c>
      <c r="C194" s="1" t="s">
        <v>1164</v>
      </c>
      <c r="D194" s="1" t="s">
        <v>1358</v>
      </c>
    </row>
    <row r="195" spans="1:4" ht="15">
      <c r="A195" s="1"/>
      <c r="B195" s="1" t="s">
        <v>596</v>
      </c>
      <c r="C195" s="1" t="s">
        <v>1088</v>
      </c>
      <c r="D195" s="1" t="s">
        <v>1359</v>
      </c>
    </row>
    <row r="196" spans="1:4" ht="15">
      <c r="A196" s="1"/>
      <c r="B196" s="1" t="s">
        <v>697</v>
      </c>
      <c r="C196" s="1" t="s">
        <v>1089</v>
      </c>
      <c r="D196" s="1" t="s">
        <v>1360</v>
      </c>
    </row>
    <row r="197" spans="1:4" ht="15">
      <c r="A197" s="1"/>
      <c r="B197" s="1" t="s">
        <v>635</v>
      </c>
      <c r="C197" s="1" t="s">
        <v>1110</v>
      </c>
      <c r="D197" s="1" t="s">
        <v>1361</v>
      </c>
    </row>
    <row r="198" spans="1:4" ht="15">
      <c r="A198" s="1"/>
      <c r="B198" s="1" t="s">
        <v>569</v>
      </c>
      <c r="C198" s="1" t="s">
        <v>1118</v>
      </c>
      <c r="D198" s="1" t="s">
        <v>1362</v>
      </c>
    </row>
    <row r="199" spans="1:4" ht="15">
      <c r="A199" s="1"/>
      <c r="B199" s="1" t="s">
        <v>665</v>
      </c>
      <c r="C199" s="1" t="s">
        <v>1160</v>
      </c>
      <c r="D199" s="1" t="s">
        <v>1363</v>
      </c>
    </row>
    <row r="200" spans="1:4" ht="15">
      <c r="A200" s="1"/>
      <c r="B200" s="1" t="s">
        <v>701</v>
      </c>
      <c r="C200" s="1" t="s">
        <v>229</v>
      </c>
      <c r="D200" s="1" t="s">
        <v>1364</v>
      </c>
    </row>
    <row r="201" spans="1:4" ht="15">
      <c r="A201" s="1"/>
      <c r="B201" s="1" t="s">
        <v>639</v>
      </c>
      <c r="C201" s="1" t="s">
        <v>1161</v>
      </c>
      <c r="D201" s="1" t="s">
        <v>1365</v>
      </c>
    </row>
    <row r="202" spans="1:4" ht="15">
      <c r="A202" s="1"/>
      <c r="B202" s="1" t="s">
        <v>573</v>
      </c>
      <c r="C202" s="1" t="s">
        <v>176</v>
      </c>
      <c r="D202" s="1" t="s">
        <v>1366</v>
      </c>
    </row>
  </sheetData>
  <autoFilter ref="A1:D122">
    <sortState ref="A2:D122">
      <sortCondition ref="C1:C122"/>
    </sortState>
  </autoFilter>
  <sortState ref="A2:D122">
    <sortCondition ref="A2:A12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
  <sheetViews>
    <sheetView workbookViewId="0"/>
  </sheetViews>
  <sheetFormatPr baseColWidth="10" defaultRowHeight="15" x14ac:dyDescent="0"/>
  <cols>
    <col min="1" max="1" width="28.5" style="117" bestFit="1" customWidth="1"/>
    <col min="2" max="2" width="34.33203125" style="118" bestFit="1" customWidth="1"/>
    <col min="3" max="3" width="4.5" style="119" customWidth="1"/>
    <col min="4" max="4" width="22.1640625" style="3" bestFit="1" customWidth="1"/>
    <col min="5" max="5" width="39.6640625" style="1" bestFit="1" customWidth="1"/>
  </cols>
  <sheetData>
    <row r="1" spans="1:5">
      <c r="A1" s="115" t="s">
        <v>835</v>
      </c>
      <c r="B1" s="116" t="s">
        <v>837</v>
      </c>
      <c r="D1" s="3" t="s">
        <v>835</v>
      </c>
      <c r="E1" s="1" t="s">
        <v>836</v>
      </c>
    </row>
    <row r="2" spans="1:5">
      <c r="A2" s="117" t="s">
        <v>693</v>
      </c>
      <c r="B2" s="1" t="s">
        <v>959</v>
      </c>
      <c r="D2" s="3" t="s">
        <v>693</v>
      </c>
      <c r="E2" s="1" t="s">
        <v>838</v>
      </c>
    </row>
    <row r="3" spans="1:5">
      <c r="A3" s="117" t="s">
        <v>694</v>
      </c>
      <c r="B3" s="1" t="s">
        <v>960</v>
      </c>
      <c r="D3" s="3" t="s">
        <v>694</v>
      </c>
      <c r="E3" s="1" t="s">
        <v>839</v>
      </c>
    </row>
    <row r="4" spans="1:5">
      <c r="A4" s="117" t="s">
        <v>695</v>
      </c>
      <c r="B4" s="1" t="s">
        <v>961</v>
      </c>
      <c r="D4" s="3" t="s">
        <v>695</v>
      </c>
      <c r="E4" s="1" t="s">
        <v>840</v>
      </c>
    </row>
    <row r="5" spans="1:5">
      <c r="A5" s="117" t="s">
        <v>696</v>
      </c>
      <c r="B5" s="1" t="s">
        <v>962</v>
      </c>
      <c r="D5" s="3" t="s">
        <v>696</v>
      </c>
      <c r="E5" s="1" t="s">
        <v>841</v>
      </c>
    </row>
    <row r="6" spans="1:5">
      <c r="A6" s="117" t="s">
        <v>689</v>
      </c>
      <c r="B6" s="1" t="s">
        <v>963</v>
      </c>
      <c r="D6" s="3" t="s">
        <v>689</v>
      </c>
      <c r="E6" s="1" t="s">
        <v>842</v>
      </c>
    </row>
    <row r="7" spans="1:5">
      <c r="A7" s="117" t="s">
        <v>690</v>
      </c>
      <c r="B7" s="1" t="s">
        <v>964</v>
      </c>
      <c r="D7" s="3" t="s">
        <v>690</v>
      </c>
      <c r="E7" s="1" t="s">
        <v>843</v>
      </c>
    </row>
    <row r="8" spans="1:5">
      <c r="A8" s="117" t="s">
        <v>691</v>
      </c>
      <c r="B8" s="1" t="s">
        <v>965</v>
      </c>
      <c r="D8" s="3" t="s">
        <v>691</v>
      </c>
      <c r="E8" s="1" t="s">
        <v>844</v>
      </c>
    </row>
    <row r="9" spans="1:5">
      <c r="A9" s="117" t="s">
        <v>698</v>
      </c>
      <c r="B9" s="1" t="s">
        <v>966</v>
      </c>
      <c r="D9" s="3" t="s">
        <v>698</v>
      </c>
      <c r="E9" s="1" t="s">
        <v>845</v>
      </c>
    </row>
    <row r="10" spans="1:5">
      <c r="A10" s="117" t="s">
        <v>699</v>
      </c>
      <c r="B10" s="1" t="s">
        <v>967</v>
      </c>
      <c r="D10" s="3" t="s">
        <v>699</v>
      </c>
      <c r="E10" s="1" t="s">
        <v>846</v>
      </c>
    </row>
    <row r="11" spans="1:5">
      <c r="A11" s="117" t="s">
        <v>700</v>
      </c>
      <c r="B11" s="1" t="s">
        <v>968</v>
      </c>
      <c r="D11" s="3" t="s">
        <v>700</v>
      </c>
      <c r="E11" s="1" t="s">
        <v>847</v>
      </c>
    </row>
    <row r="12" spans="1:5">
      <c r="A12" s="117" t="s">
        <v>616</v>
      </c>
      <c r="B12" s="1" t="s">
        <v>969</v>
      </c>
      <c r="D12" s="3" t="s">
        <v>616</v>
      </c>
      <c r="E12" s="1" t="s">
        <v>848</v>
      </c>
    </row>
    <row r="13" spans="1:5">
      <c r="A13" s="117" t="s">
        <v>617</v>
      </c>
      <c r="B13" s="1" t="s">
        <v>970</v>
      </c>
      <c r="D13" s="3" t="s">
        <v>617</v>
      </c>
      <c r="E13" s="1" t="s">
        <v>849</v>
      </c>
    </row>
    <row r="14" spans="1:5">
      <c r="A14" s="117" t="s">
        <v>625</v>
      </c>
      <c r="B14" s="1" t="s">
        <v>971</v>
      </c>
      <c r="D14" s="3" t="s">
        <v>625</v>
      </c>
      <c r="E14" s="1" t="s">
        <v>850</v>
      </c>
    </row>
    <row r="15" spans="1:5">
      <c r="A15" s="117" t="s">
        <v>626</v>
      </c>
      <c r="B15" s="1" t="s">
        <v>972</v>
      </c>
      <c r="D15" s="3" t="s">
        <v>626</v>
      </c>
      <c r="E15" s="1" t="s">
        <v>851</v>
      </c>
    </row>
    <row r="16" spans="1:5">
      <c r="A16" s="117" t="s">
        <v>627</v>
      </c>
      <c r="B16" s="1" t="s">
        <v>973</v>
      </c>
      <c r="D16" s="3" t="s">
        <v>627</v>
      </c>
      <c r="E16" s="1" t="s">
        <v>852</v>
      </c>
    </row>
    <row r="17" spans="1:5">
      <c r="A17" s="117" t="s">
        <v>636</v>
      </c>
      <c r="B17" s="1" t="s">
        <v>974</v>
      </c>
      <c r="D17" s="3" t="s">
        <v>636</v>
      </c>
      <c r="E17" s="1" t="s">
        <v>853</v>
      </c>
    </row>
    <row r="18" spans="1:5">
      <c r="A18" s="117" t="s">
        <v>637</v>
      </c>
      <c r="B18" s="1" t="s">
        <v>975</v>
      </c>
      <c r="D18" s="3" t="s">
        <v>637</v>
      </c>
      <c r="E18" s="1" t="s">
        <v>854</v>
      </c>
    </row>
    <row r="19" spans="1:5">
      <c r="A19" s="117" t="s">
        <v>638</v>
      </c>
      <c r="B19" s="1" t="s">
        <v>976</v>
      </c>
      <c r="D19" s="3" t="s">
        <v>638</v>
      </c>
      <c r="E19" s="1" t="s">
        <v>855</v>
      </c>
    </row>
    <row r="20" spans="1:5">
      <c r="A20" s="117" t="s">
        <v>563</v>
      </c>
      <c r="B20" s="1" t="s">
        <v>977</v>
      </c>
      <c r="D20" s="3" t="s">
        <v>563</v>
      </c>
      <c r="E20" s="1" t="s">
        <v>856</v>
      </c>
    </row>
    <row r="21" spans="1:5">
      <c r="A21" s="117" t="s">
        <v>564</v>
      </c>
      <c r="B21" s="1" t="s">
        <v>978</v>
      </c>
      <c r="D21" s="3" t="s">
        <v>564</v>
      </c>
      <c r="E21" s="1" t="s">
        <v>857</v>
      </c>
    </row>
    <row r="22" spans="1:5">
      <c r="A22" s="117" t="s">
        <v>565</v>
      </c>
      <c r="B22" s="1" t="s">
        <v>979</v>
      </c>
      <c r="D22" s="3" t="s">
        <v>565</v>
      </c>
      <c r="E22" s="1" t="s">
        <v>858</v>
      </c>
    </row>
    <row r="23" spans="1:5">
      <c r="A23" s="117" t="s">
        <v>566</v>
      </c>
      <c r="B23" s="1" t="s">
        <v>980</v>
      </c>
      <c r="D23" s="3" t="s">
        <v>566</v>
      </c>
      <c r="E23" s="1" t="s">
        <v>859</v>
      </c>
    </row>
    <row r="24" spans="1:5">
      <c r="A24" s="117" t="s">
        <v>559</v>
      </c>
      <c r="B24" s="1" t="s">
        <v>981</v>
      </c>
      <c r="D24" s="3" t="s">
        <v>559</v>
      </c>
      <c r="E24" s="1" t="s">
        <v>860</v>
      </c>
    </row>
    <row r="25" spans="1:5">
      <c r="A25" s="117" t="s">
        <v>560</v>
      </c>
      <c r="B25" s="1" t="s">
        <v>982</v>
      </c>
      <c r="D25" s="3" t="s">
        <v>560</v>
      </c>
      <c r="E25" s="1" t="s">
        <v>861</v>
      </c>
    </row>
    <row r="26" spans="1:5">
      <c r="A26" s="117" t="s">
        <v>561</v>
      </c>
      <c r="B26" s="1" t="s">
        <v>983</v>
      </c>
      <c r="D26" s="3" t="s">
        <v>561</v>
      </c>
      <c r="E26" s="1" t="s">
        <v>862</v>
      </c>
    </row>
    <row r="27" spans="1:5">
      <c r="A27" s="117" t="s">
        <v>759</v>
      </c>
      <c r="B27" s="1" t="s">
        <v>984</v>
      </c>
      <c r="D27" s="3" t="s">
        <v>759</v>
      </c>
      <c r="E27" s="1" t="s">
        <v>863</v>
      </c>
    </row>
    <row r="28" spans="1:5">
      <c r="A28" s="117" t="s">
        <v>646</v>
      </c>
      <c r="B28" s="1" t="s">
        <v>985</v>
      </c>
      <c r="D28" s="3" t="s">
        <v>646</v>
      </c>
      <c r="E28" s="1" t="s">
        <v>864</v>
      </c>
    </row>
    <row r="29" spans="1:5">
      <c r="A29" s="117" t="s">
        <v>647</v>
      </c>
      <c r="B29" s="1" t="s">
        <v>986</v>
      </c>
      <c r="D29" s="3" t="s">
        <v>647</v>
      </c>
      <c r="E29" s="1" t="s">
        <v>865</v>
      </c>
    </row>
    <row r="30" spans="1:5">
      <c r="A30" s="117" t="s">
        <v>655</v>
      </c>
      <c r="B30" s="1" t="s">
        <v>987</v>
      </c>
      <c r="D30" s="3" t="s">
        <v>655</v>
      </c>
      <c r="E30" s="1" t="s">
        <v>866</v>
      </c>
    </row>
    <row r="31" spans="1:5">
      <c r="A31" s="117" t="s">
        <v>656</v>
      </c>
      <c r="B31" s="1" t="s">
        <v>988</v>
      </c>
      <c r="D31" s="3" t="s">
        <v>656</v>
      </c>
      <c r="E31" s="1" t="s">
        <v>867</v>
      </c>
    </row>
    <row r="32" spans="1:5">
      <c r="A32" s="117" t="s">
        <v>657</v>
      </c>
      <c r="B32" s="1" t="s">
        <v>989</v>
      </c>
      <c r="D32" s="3" t="s">
        <v>657</v>
      </c>
      <c r="E32" s="1" t="s">
        <v>868</v>
      </c>
    </row>
    <row r="33" spans="1:5">
      <c r="A33" s="117" t="s">
        <v>659</v>
      </c>
      <c r="B33" s="1" t="s">
        <v>990</v>
      </c>
      <c r="D33" s="3" t="s">
        <v>659</v>
      </c>
      <c r="E33" s="1" t="s">
        <v>869</v>
      </c>
    </row>
    <row r="34" spans="1:5">
      <c r="A34" s="117" t="s">
        <v>660</v>
      </c>
      <c r="B34" s="1" t="s">
        <v>991</v>
      </c>
      <c r="D34" s="3" t="s">
        <v>660</v>
      </c>
      <c r="E34" s="1" t="s">
        <v>870</v>
      </c>
    </row>
    <row r="35" spans="1:5">
      <c r="A35" s="117" t="s">
        <v>661</v>
      </c>
      <c r="B35" s="1" t="s">
        <v>992</v>
      </c>
      <c r="D35" s="3" t="s">
        <v>661</v>
      </c>
      <c r="E35" s="1" t="s">
        <v>871</v>
      </c>
    </row>
    <row r="36" spans="1:5">
      <c r="A36" s="117" t="s">
        <v>662</v>
      </c>
      <c r="B36" s="1" t="s">
        <v>993</v>
      </c>
      <c r="D36" s="3" t="s">
        <v>662</v>
      </c>
      <c r="E36" s="1" t="s">
        <v>872</v>
      </c>
    </row>
    <row r="37" spans="1:5">
      <c r="A37" s="117" t="s">
        <v>604</v>
      </c>
      <c r="B37" s="1" t="s">
        <v>994</v>
      </c>
      <c r="D37" s="3" t="s">
        <v>604</v>
      </c>
      <c r="E37" s="1" t="s">
        <v>873</v>
      </c>
    </row>
    <row r="38" spans="1:5">
      <c r="A38" s="117" t="s">
        <v>605</v>
      </c>
      <c r="B38" s="1" t="s">
        <v>995</v>
      </c>
      <c r="D38" s="3" t="s">
        <v>605</v>
      </c>
      <c r="E38" s="1" t="s">
        <v>874</v>
      </c>
    </row>
    <row r="39" spans="1:5">
      <c r="A39" s="117" t="s">
        <v>606</v>
      </c>
      <c r="B39" s="1" t="s">
        <v>996</v>
      </c>
      <c r="D39" s="3" t="s">
        <v>606</v>
      </c>
      <c r="E39" s="1" t="s">
        <v>875</v>
      </c>
    </row>
    <row r="40" spans="1:5">
      <c r="A40" s="117" t="s">
        <v>582</v>
      </c>
      <c r="B40" s="1" t="s">
        <v>997</v>
      </c>
      <c r="D40" s="3" t="s">
        <v>582</v>
      </c>
      <c r="E40" s="1" t="s">
        <v>876</v>
      </c>
    </row>
    <row r="41" spans="1:5">
      <c r="A41" s="117" t="s">
        <v>583</v>
      </c>
      <c r="B41" s="1" t="s">
        <v>998</v>
      </c>
      <c r="D41" s="3" t="s">
        <v>583</v>
      </c>
      <c r="E41" s="1" t="s">
        <v>877</v>
      </c>
    </row>
    <row r="42" spans="1:5">
      <c r="A42" s="117" t="s">
        <v>597</v>
      </c>
      <c r="B42" s="1" t="s">
        <v>999</v>
      </c>
      <c r="D42" s="3" t="s">
        <v>597</v>
      </c>
      <c r="E42" s="1" t="s">
        <v>878</v>
      </c>
    </row>
    <row r="43" spans="1:5">
      <c r="A43" s="117" t="s">
        <v>598</v>
      </c>
      <c r="B43" s="1" t="s">
        <v>1000</v>
      </c>
      <c r="D43" s="3" t="s">
        <v>598</v>
      </c>
      <c r="E43" s="1" t="s">
        <v>879</v>
      </c>
    </row>
    <row r="44" spans="1:5">
      <c r="A44" s="117" t="s">
        <v>599</v>
      </c>
      <c r="B44" s="1" t="s">
        <v>1001</v>
      </c>
      <c r="D44" s="3" t="s">
        <v>599</v>
      </c>
      <c r="E44" s="1" t="s">
        <v>880</v>
      </c>
    </row>
    <row r="45" spans="1:5">
      <c r="A45" s="117" t="s">
        <v>600</v>
      </c>
      <c r="B45" s="1" t="s">
        <v>1002</v>
      </c>
      <c r="D45" s="3" t="s">
        <v>600</v>
      </c>
      <c r="E45" s="1" t="s">
        <v>881</v>
      </c>
    </row>
    <row r="46" spans="1:5">
      <c r="A46" s="117" t="s">
        <v>502</v>
      </c>
      <c r="B46" s="1" t="s">
        <v>1003</v>
      </c>
      <c r="D46" s="3" t="s">
        <v>556</v>
      </c>
      <c r="E46" s="1" t="s">
        <v>882</v>
      </c>
    </row>
    <row r="47" spans="1:5">
      <c r="A47" s="117" t="s">
        <v>503</v>
      </c>
      <c r="B47" s="1" t="s">
        <v>1004</v>
      </c>
      <c r="D47" s="3" t="s">
        <v>557</v>
      </c>
      <c r="E47" s="1" t="s">
        <v>883</v>
      </c>
    </row>
    <row r="48" spans="1:5">
      <c r="A48" s="117" t="s">
        <v>680</v>
      </c>
      <c r="B48" s="1" t="s">
        <v>1005</v>
      </c>
      <c r="D48" s="3" t="s">
        <v>502</v>
      </c>
      <c r="E48" s="1" t="s">
        <v>884</v>
      </c>
    </row>
    <row r="49" spans="1:5">
      <c r="A49" s="117" t="s">
        <v>681</v>
      </c>
      <c r="B49" s="1" t="s">
        <v>1006</v>
      </c>
      <c r="D49" s="3" t="s">
        <v>503</v>
      </c>
      <c r="E49" s="1" t="s">
        <v>885</v>
      </c>
    </row>
    <row r="50" spans="1:5">
      <c r="A50" s="117" t="s">
        <v>686</v>
      </c>
      <c r="B50" s="1" t="s">
        <v>1007</v>
      </c>
      <c r="D50" s="3" t="s">
        <v>680</v>
      </c>
      <c r="E50" s="1" t="s">
        <v>886</v>
      </c>
    </row>
    <row r="51" spans="1:5">
      <c r="A51" s="117" t="s">
        <v>687</v>
      </c>
      <c r="B51" s="1" t="s">
        <v>1008</v>
      </c>
      <c r="D51" s="3" t="s">
        <v>681</v>
      </c>
      <c r="E51" s="1" t="s">
        <v>887</v>
      </c>
    </row>
    <row r="52" spans="1:5">
      <c r="A52" s="117" t="s">
        <v>494</v>
      </c>
      <c r="B52" s="1" t="s">
        <v>1009</v>
      </c>
      <c r="D52" s="3" t="s">
        <v>686</v>
      </c>
      <c r="E52" s="1" t="s">
        <v>888</v>
      </c>
    </row>
    <row r="53" spans="1:5">
      <c r="A53" s="117" t="s">
        <v>495</v>
      </c>
      <c r="B53" s="1" t="s">
        <v>1010</v>
      </c>
      <c r="D53" s="3" t="s">
        <v>687</v>
      </c>
      <c r="E53" s="1" t="s">
        <v>889</v>
      </c>
    </row>
    <row r="54" spans="1:5">
      <c r="A54" s="117" t="s">
        <v>622</v>
      </c>
      <c r="B54" s="1" t="s">
        <v>1011</v>
      </c>
      <c r="D54" s="3" t="s">
        <v>494</v>
      </c>
      <c r="E54" s="1" t="s">
        <v>890</v>
      </c>
    </row>
    <row r="55" spans="1:5">
      <c r="A55" s="117" t="s">
        <v>623</v>
      </c>
      <c r="B55" s="1" t="s">
        <v>1012</v>
      </c>
      <c r="D55" s="3" t="s">
        <v>495</v>
      </c>
      <c r="E55" s="1" t="s">
        <v>891</v>
      </c>
    </row>
    <row r="56" spans="1:5">
      <c r="A56" s="117" t="s">
        <v>552</v>
      </c>
      <c r="B56" s="1" t="s">
        <v>1013</v>
      </c>
      <c r="D56" s="3" t="s">
        <v>622</v>
      </c>
      <c r="E56" s="1" t="s">
        <v>892</v>
      </c>
    </row>
    <row r="57" spans="1:5">
      <c r="A57" s="117" t="s">
        <v>553</v>
      </c>
      <c r="B57" s="1" t="s">
        <v>1014</v>
      </c>
      <c r="D57" s="3" t="s">
        <v>623</v>
      </c>
      <c r="E57" s="1" t="s">
        <v>893</v>
      </c>
    </row>
    <row r="58" spans="1:5">
      <c r="A58" s="117" t="s">
        <v>461</v>
      </c>
      <c r="B58" s="1" t="s">
        <v>1015</v>
      </c>
      <c r="D58" s="3" t="s">
        <v>552</v>
      </c>
      <c r="E58" s="1" t="s">
        <v>894</v>
      </c>
    </row>
    <row r="59" spans="1:5">
      <c r="A59" s="117" t="s">
        <v>463</v>
      </c>
      <c r="B59" s="1" t="s">
        <v>1016</v>
      </c>
      <c r="D59" s="3" t="s">
        <v>553</v>
      </c>
      <c r="E59" s="1" t="s">
        <v>895</v>
      </c>
    </row>
    <row r="60" spans="1:5">
      <c r="A60" s="117" t="s">
        <v>486</v>
      </c>
      <c r="B60" s="1" t="s">
        <v>1017</v>
      </c>
      <c r="D60" s="3" t="s">
        <v>461</v>
      </c>
      <c r="E60" s="1" t="s">
        <v>896</v>
      </c>
    </row>
    <row r="61" spans="1:5">
      <c r="A61" s="117" t="s">
        <v>487</v>
      </c>
      <c r="B61" s="1" t="s">
        <v>1018</v>
      </c>
      <c r="D61" s="3" t="s">
        <v>463</v>
      </c>
      <c r="E61" s="1" t="s">
        <v>897</v>
      </c>
    </row>
    <row r="62" spans="1:5">
      <c r="A62" s="117" t="s">
        <v>556</v>
      </c>
      <c r="B62" s="1" t="s">
        <v>1019</v>
      </c>
      <c r="D62" s="3" t="s">
        <v>486</v>
      </c>
      <c r="E62" s="1" t="s">
        <v>898</v>
      </c>
    </row>
    <row r="63" spans="1:5">
      <c r="A63" s="117" t="s">
        <v>557</v>
      </c>
      <c r="B63" s="1" t="s">
        <v>1020</v>
      </c>
      <c r="D63" s="3" t="s">
        <v>487</v>
      </c>
      <c r="E63" s="1" t="s">
        <v>899</v>
      </c>
    </row>
    <row r="64" spans="1:5">
      <c r="A64" s="117" t="s">
        <v>648</v>
      </c>
      <c r="B64" s="1" t="s">
        <v>1021</v>
      </c>
      <c r="D64" s="3" t="s">
        <v>648</v>
      </c>
      <c r="E64" s="1" t="s">
        <v>900</v>
      </c>
    </row>
    <row r="65" spans="1:5">
      <c r="A65" s="117" t="s">
        <v>649</v>
      </c>
      <c r="B65" s="1" t="s">
        <v>1022</v>
      </c>
      <c r="D65" s="3" t="s">
        <v>649</v>
      </c>
      <c r="E65" s="1" t="s">
        <v>901</v>
      </c>
    </row>
    <row r="66" spans="1:5">
      <c r="A66" s="117" t="s">
        <v>498</v>
      </c>
      <c r="B66" s="1" t="s">
        <v>1023</v>
      </c>
      <c r="D66" s="3" t="s">
        <v>498</v>
      </c>
      <c r="E66" s="1" t="s">
        <v>902</v>
      </c>
    </row>
    <row r="67" spans="1:5">
      <c r="A67" s="117" t="s">
        <v>499</v>
      </c>
      <c r="B67" s="1" t="s">
        <v>1024</v>
      </c>
      <c r="D67" s="3" t="s">
        <v>499</v>
      </c>
      <c r="E67" s="1" t="s">
        <v>903</v>
      </c>
    </row>
    <row r="68" spans="1:5">
      <c r="A68" s="117" t="s">
        <v>584</v>
      </c>
      <c r="B68" s="1" t="s">
        <v>1025</v>
      </c>
      <c r="D68" s="3" t="s">
        <v>584</v>
      </c>
      <c r="E68" s="1" t="s">
        <v>904</v>
      </c>
    </row>
    <row r="69" spans="1:5">
      <c r="A69" s="117" t="s">
        <v>585</v>
      </c>
      <c r="B69" s="1" t="s">
        <v>1026</v>
      </c>
      <c r="D69" s="3" t="s">
        <v>585</v>
      </c>
      <c r="E69" s="1" t="s">
        <v>905</v>
      </c>
    </row>
    <row r="70" spans="1:5">
      <c r="A70" s="117" t="s">
        <v>490</v>
      </c>
      <c r="B70" s="1" t="s">
        <v>1027</v>
      </c>
      <c r="D70" s="3" t="s">
        <v>490</v>
      </c>
      <c r="E70" s="1" t="s">
        <v>906</v>
      </c>
    </row>
    <row r="71" spans="1:5">
      <c r="A71" s="117" t="s">
        <v>491</v>
      </c>
      <c r="B71" s="1" t="s">
        <v>1028</v>
      </c>
      <c r="D71" s="3" t="s">
        <v>491</v>
      </c>
      <c r="E71" s="1" t="s">
        <v>907</v>
      </c>
    </row>
    <row r="72" spans="1:5">
      <c r="A72" s="117" t="s">
        <v>442</v>
      </c>
      <c r="B72" s="1" t="s">
        <v>1029</v>
      </c>
      <c r="D72" s="3" t="s">
        <v>442</v>
      </c>
      <c r="E72" s="1" t="s">
        <v>908</v>
      </c>
    </row>
    <row r="73" spans="1:5">
      <c r="A73" s="117" t="s">
        <v>443</v>
      </c>
      <c r="B73" s="1" t="s">
        <v>1030</v>
      </c>
      <c r="D73" s="3" t="s">
        <v>443</v>
      </c>
      <c r="E73" s="1" t="s">
        <v>909</v>
      </c>
    </row>
    <row r="74" spans="1:5">
      <c r="A74" s="117" t="s">
        <v>684</v>
      </c>
      <c r="B74" s="1" t="s">
        <v>1031</v>
      </c>
      <c r="D74" s="3" t="s">
        <v>684</v>
      </c>
      <c r="E74" s="1" t="s">
        <v>910</v>
      </c>
    </row>
    <row r="75" spans="1:5">
      <c r="A75" s="117" t="s">
        <v>685</v>
      </c>
      <c r="B75" s="1" t="s">
        <v>1032</v>
      </c>
      <c r="D75" s="3" t="s">
        <v>685</v>
      </c>
      <c r="E75" s="1" t="s">
        <v>911</v>
      </c>
    </row>
    <row r="76" spans="1:5">
      <c r="A76" s="117" t="s">
        <v>513</v>
      </c>
      <c r="B76" s="1" t="s">
        <v>1033</v>
      </c>
      <c r="D76" s="3" t="s">
        <v>513</v>
      </c>
      <c r="E76" s="1" t="s">
        <v>912</v>
      </c>
    </row>
    <row r="77" spans="1:5">
      <c r="A77" s="117" t="s">
        <v>514</v>
      </c>
      <c r="B77" s="1" t="s">
        <v>1034</v>
      </c>
      <c r="D77" s="3" t="s">
        <v>514</v>
      </c>
      <c r="E77" s="1" t="s">
        <v>913</v>
      </c>
    </row>
    <row r="78" spans="1:5">
      <c r="A78" s="117" t="s">
        <v>444</v>
      </c>
      <c r="B78" s="1" t="s">
        <v>1035</v>
      </c>
      <c r="D78" s="3" t="s">
        <v>444</v>
      </c>
      <c r="E78" s="1" t="s">
        <v>914</v>
      </c>
    </row>
    <row r="79" spans="1:5">
      <c r="A79" s="117" t="s">
        <v>445</v>
      </c>
      <c r="B79" s="1" t="s">
        <v>1036</v>
      </c>
      <c r="D79" s="3" t="s">
        <v>445</v>
      </c>
      <c r="E79" s="1" t="s">
        <v>915</v>
      </c>
    </row>
    <row r="80" spans="1:5">
      <c r="A80" s="117" t="s">
        <v>706</v>
      </c>
      <c r="B80" s="1" t="s">
        <v>1037</v>
      </c>
      <c r="D80" s="3" t="s">
        <v>706</v>
      </c>
      <c r="E80" s="1" t="s">
        <v>916</v>
      </c>
    </row>
    <row r="81" spans="1:5">
      <c r="A81" s="117" t="s">
        <v>707</v>
      </c>
      <c r="B81" s="1" t="s">
        <v>1038</v>
      </c>
      <c r="D81" s="3" t="s">
        <v>707</v>
      </c>
      <c r="E81" s="1" t="s">
        <v>917</v>
      </c>
    </row>
    <row r="82" spans="1:5">
      <c r="A82" s="117" t="s">
        <v>633</v>
      </c>
      <c r="B82" s="1" t="s">
        <v>1039</v>
      </c>
      <c r="D82" s="3" t="s">
        <v>633</v>
      </c>
      <c r="E82" s="1" t="s">
        <v>918</v>
      </c>
    </row>
    <row r="83" spans="1:5">
      <c r="A83" s="117" t="s">
        <v>634</v>
      </c>
      <c r="B83" s="1" t="s">
        <v>1040</v>
      </c>
      <c r="D83" s="3" t="s">
        <v>634</v>
      </c>
      <c r="E83" s="1" t="s">
        <v>919</v>
      </c>
    </row>
    <row r="84" spans="1:5">
      <c r="A84" s="117" t="s">
        <v>544</v>
      </c>
      <c r="B84" s="1" t="s">
        <v>1041</v>
      </c>
      <c r="D84" s="3" t="s">
        <v>544</v>
      </c>
      <c r="E84" s="1" t="s">
        <v>920</v>
      </c>
    </row>
    <row r="85" spans="1:5">
      <c r="A85" s="117" t="s">
        <v>545</v>
      </c>
      <c r="B85" s="1" t="s">
        <v>1042</v>
      </c>
      <c r="D85" s="3" t="s">
        <v>545</v>
      </c>
      <c r="E85" s="1" t="s">
        <v>921</v>
      </c>
    </row>
    <row r="86" spans="1:5">
      <c r="A86" s="117" t="s">
        <v>546</v>
      </c>
      <c r="B86" s="1" t="s">
        <v>1043</v>
      </c>
      <c r="D86" s="3" t="s">
        <v>546</v>
      </c>
      <c r="E86" s="1" t="s">
        <v>922</v>
      </c>
    </row>
    <row r="87" spans="1:5">
      <c r="A87" s="117" t="s">
        <v>547</v>
      </c>
      <c r="B87" s="1" t="s">
        <v>1044</v>
      </c>
      <c r="D87" s="3" t="s">
        <v>547</v>
      </c>
      <c r="E87" s="1" t="s">
        <v>923</v>
      </c>
    </row>
    <row r="88" spans="1:5">
      <c r="A88" s="117" t="s">
        <v>446</v>
      </c>
      <c r="B88" s="1" t="s">
        <v>1045</v>
      </c>
      <c r="D88" s="3" t="s">
        <v>446</v>
      </c>
      <c r="E88" s="1" t="s">
        <v>924</v>
      </c>
    </row>
    <row r="89" spans="1:5">
      <c r="A89" s="117" t="s">
        <v>447</v>
      </c>
      <c r="B89" s="1" t="s">
        <v>1046</v>
      </c>
      <c r="D89" s="3" t="s">
        <v>447</v>
      </c>
      <c r="E89" s="1" t="s">
        <v>925</v>
      </c>
    </row>
    <row r="90" spans="1:5">
      <c r="A90" s="117" t="s">
        <v>704</v>
      </c>
      <c r="B90" s="1" t="s">
        <v>1047</v>
      </c>
      <c r="D90" s="3" t="s">
        <v>704</v>
      </c>
      <c r="E90" s="1" t="s">
        <v>926</v>
      </c>
    </row>
    <row r="91" spans="1:5">
      <c r="A91" s="117" t="s">
        <v>705</v>
      </c>
      <c r="B91" s="1" t="s">
        <v>1048</v>
      </c>
      <c r="D91" s="3" t="s">
        <v>705</v>
      </c>
      <c r="E91" s="1" t="s">
        <v>927</v>
      </c>
    </row>
    <row r="92" spans="1:5">
      <c r="A92" s="117" t="s">
        <v>448</v>
      </c>
      <c r="B92" s="1" t="s">
        <v>1049</v>
      </c>
      <c r="D92" s="3" t="s">
        <v>448</v>
      </c>
      <c r="E92" s="1" t="s">
        <v>928</v>
      </c>
    </row>
    <row r="93" spans="1:5">
      <c r="A93" s="117" t="s">
        <v>449</v>
      </c>
      <c r="B93" s="1" t="s">
        <v>1050</v>
      </c>
      <c r="D93" s="3" t="s">
        <v>449</v>
      </c>
      <c r="E93" s="1" t="s">
        <v>929</v>
      </c>
    </row>
    <row r="94" spans="1:5">
      <c r="A94" s="117" t="s">
        <v>663</v>
      </c>
      <c r="B94" s="1" t="s">
        <v>1051</v>
      </c>
      <c r="D94" s="3" t="s">
        <v>663</v>
      </c>
      <c r="E94" s="1" t="s">
        <v>930</v>
      </c>
    </row>
    <row r="95" spans="1:5">
      <c r="A95" s="117" t="s">
        <v>664</v>
      </c>
      <c r="B95" s="1" t="s">
        <v>1052</v>
      </c>
      <c r="D95" s="3" t="s">
        <v>664</v>
      </c>
      <c r="E95" s="1" t="s">
        <v>931</v>
      </c>
    </row>
    <row r="96" spans="1:5">
      <c r="A96" s="117" t="s">
        <v>708</v>
      </c>
      <c r="B96" s="1" t="s">
        <v>1053</v>
      </c>
      <c r="D96" s="3" t="s">
        <v>708</v>
      </c>
      <c r="E96" s="1" t="s">
        <v>932</v>
      </c>
    </row>
    <row r="97" spans="1:5">
      <c r="A97" s="117" t="s">
        <v>709</v>
      </c>
      <c r="B97" s="1" t="s">
        <v>1054</v>
      </c>
      <c r="D97" s="3" t="s">
        <v>709</v>
      </c>
      <c r="E97" s="1" t="s">
        <v>933</v>
      </c>
    </row>
    <row r="98" spans="1:5">
      <c r="A98" s="117" t="s">
        <v>450</v>
      </c>
      <c r="B98" s="1" t="s">
        <v>1055</v>
      </c>
      <c r="D98" s="3" t="s">
        <v>450</v>
      </c>
      <c r="E98" s="1" t="s">
        <v>934</v>
      </c>
    </row>
    <row r="99" spans="1:5">
      <c r="A99" s="117" t="s">
        <v>451</v>
      </c>
      <c r="B99" s="1" t="s">
        <v>1056</v>
      </c>
      <c r="D99" s="3" t="s">
        <v>451</v>
      </c>
      <c r="E99" s="1" t="s">
        <v>935</v>
      </c>
    </row>
    <row r="100" spans="1:5">
      <c r="A100" s="117" t="s">
        <v>601</v>
      </c>
      <c r="B100" s="1" t="s">
        <v>1057</v>
      </c>
      <c r="D100" s="3" t="s">
        <v>601</v>
      </c>
      <c r="E100" s="1" t="s">
        <v>936</v>
      </c>
    </row>
    <row r="101" spans="1:5">
      <c r="A101" s="117" t="s">
        <v>602</v>
      </c>
      <c r="B101" s="1" t="s">
        <v>1058</v>
      </c>
      <c r="D101" s="3" t="s">
        <v>602</v>
      </c>
      <c r="E101" s="1" t="s">
        <v>937</v>
      </c>
    </row>
    <row r="102" spans="1:5">
      <c r="A102" s="117" t="s">
        <v>586</v>
      </c>
      <c r="B102" s="1" t="s">
        <v>1059</v>
      </c>
      <c r="D102" s="3" t="s">
        <v>586</v>
      </c>
      <c r="E102" s="1" t="s">
        <v>938</v>
      </c>
    </row>
    <row r="103" spans="1:5">
      <c r="A103" s="117" t="s">
        <v>587</v>
      </c>
      <c r="B103" s="1" t="s">
        <v>1060</v>
      </c>
      <c r="D103" s="3" t="s">
        <v>587</v>
      </c>
      <c r="E103" s="1" t="s">
        <v>939</v>
      </c>
    </row>
    <row r="104" spans="1:5">
      <c r="A104" s="117" t="s">
        <v>688</v>
      </c>
      <c r="B104" s="1" t="s">
        <v>1061</v>
      </c>
      <c r="D104" s="3" t="s">
        <v>688</v>
      </c>
      <c r="E104" s="1" t="s">
        <v>940</v>
      </c>
    </row>
    <row r="105" spans="1:5">
      <c r="A105" s="117" t="s">
        <v>524</v>
      </c>
      <c r="B105" s="1" t="s">
        <v>1062</v>
      </c>
      <c r="D105" s="3" t="s">
        <v>524</v>
      </c>
      <c r="E105" s="1" t="s">
        <v>941</v>
      </c>
    </row>
    <row r="106" spans="1:5">
      <c r="A106" s="117" t="s">
        <v>525</v>
      </c>
      <c r="B106" s="1" t="s">
        <v>1063</v>
      </c>
      <c r="D106" s="3" t="s">
        <v>525</v>
      </c>
      <c r="E106" s="1" t="s">
        <v>942</v>
      </c>
    </row>
    <row r="107" spans="1:5">
      <c r="A107" s="117" t="s">
        <v>676</v>
      </c>
      <c r="B107" s="1" t="s">
        <v>1064</v>
      </c>
      <c r="D107" s="3" t="s">
        <v>676</v>
      </c>
      <c r="E107" s="1" t="s">
        <v>943</v>
      </c>
    </row>
    <row r="108" spans="1:5">
      <c r="A108" s="117" t="s">
        <v>677</v>
      </c>
      <c r="B108" s="1" t="s">
        <v>1065</v>
      </c>
      <c r="D108" s="3" t="s">
        <v>677</v>
      </c>
      <c r="E108" s="1" t="s">
        <v>944</v>
      </c>
    </row>
    <row r="109" spans="1:5">
      <c r="A109" s="117" t="s">
        <v>614</v>
      </c>
      <c r="B109" s="1" t="s">
        <v>1066</v>
      </c>
      <c r="D109" s="3" t="s">
        <v>614</v>
      </c>
      <c r="E109" s="1" t="s">
        <v>945</v>
      </c>
    </row>
    <row r="110" spans="1:5">
      <c r="A110" s="117" t="s">
        <v>615</v>
      </c>
      <c r="B110" s="1" t="s">
        <v>1067</v>
      </c>
      <c r="D110" s="3" t="s">
        <v>615</v>
      </c>
      <c r="E110" s="1" t="s">
        <v>946</v>
      </c>
    </row>
    <row r="111" spans="1:5">
      <c r="A111" s="117" t="s">
        <v>620</v>
      </c>
      <c r="B111" s="1" t="s">
        <v>1068</v>
      </c>
      <c r="D111" s="3" t="s">
        <v>620</v>
      </c>
      <c r="E111" s="1" t="s">
        <v>947</v>
      </c>
    </row>
    <row r="112" spans="1:5">
      <c r="A112" s="117" t="s">
        <v>621</v>
      </c>
      <c r="B112" s="1" t="s">
        <v>1069</v>
      </c>
      <c r="D112" s="3" t="s">
        <v>621</v>
      </c>
      <c r="E112" s="1" t="s">
        <v>948</v>
      </c>
    </row>
    <row r="113" spans="1:5">
      <c r="A113" s="117" t="s">
        <v>558</v>
      </c>
      <c r="B113" s="1" t="s">
        <v>1070</v>
      </c>
      <c r="D113" s="3" t="s">
        <v>558</v>
      </c>
      <c r="E113" s="1" t="s">
        <v>949</v>
      </c>
    </row>
    <row r="114" spans="1:5">
      <c r="A114" s="117" t="s">
        <v>654</v>
      </c>
      <c r="B114" s="1" t="s">
        <v>1071</v>
      </c>
      <c r="D114" s="3" t="s">
        <v>654</v>
      </c>
      <c r="E114" s="1" t="s">
        <v>950</v>
      </c>
    </row>
    <row r="115" spans="1:5">
      <c r="A115" s="117" t="s">
        <v>644</v>
      </c>
      <c r="B115" s="1" t="s">
        <v>1072</v>
      </c>
      <c r="D115" s="3" t="s">
        <v>644</v>
      </c>
      <c r="E115" s="1" t="s">
        <v>951</v>
      </c>
    </row>
    <row r="116" spans="1:5">
      <c r="A116" s="117" t="s">
        <v>645</v>
      </c>
      <c r="B116" s="1" t="s">
        <v>1073</v>
      </c>
      <c r="D116" s="3" t="s">
        <v>645</v>
      </c>
      <c r="E116" s="1" t="s">
        <v>952</v>
      </c>
    </row>
    <row r="117" spans="1:5">
      <c r="A117" s="117" t="s">
        <v>592</v>
      </c>
      <c r="B117" s="1" t="s">
        <v>1074</v>
      </c>
      <c r="D117" s="3" t="s">
        <v>592</v>
      </c>
      <c r="E117" s="1" t="s">
        <v>953</v>
      </c>
    </row>
    <row r="118" spans="1:5">
      <c r="A118" s="117" t="s">
        <v>580</v>
      </c>
      <c r="B118" s="1" t="s">
        <v>1075</v>
      </c>
      <c r="D118" s="3" t="s">
        <v>580</v>
      </c>
      <c r="E118" s="1" t="s">
        <v>954</v>
      </c>
    </row>
    <row r="119" spans="1:5">
      <c r="A119" s="117" t="s">
        <v>581</v>
      </c>
      <c r="B119" s="1" t="s">
        <v>1076</v>
      </c>
      <c r="D119" s="3" t="s">
        <v>581</v>
      </c>
      <c r="E119" s="1" t="s">
        <v>955</v>
      </c>
    </row>
    <row r="120" spans="1:5">
      <c r="A120" s="117" t="s">
        <v>603</v>
      </c>
      <c r="B120" s="1" t="s">
        <v>1077</v>
      </c>
      <c r="D120" s="3" t="s">
        <v>603</v>
      </c>
      <c r="E120" s="1" t="s">
        <v>956</v>
      </c>
    </row>
    <row r="121" spans="1:5">
      <c r="A121" s="117" t="s">
        <v>669</v>
      </c>
      <c r="B121" s="1" t="s">
        <v>1078</v>
      </c>
      <c r="D121" s="3" t="s">
        <v>669</v>
      </c>
      <c r="E121" s="1" t="s">
        <v>957</v>
      </c>
    </row>
    <row r="122" spans="1:5">
      <c r="A122" s="117" t="s">
        <v>607</v>
      </c>
      <c r="B122" s="1" t="s">
        <v>1079</v>
      </c>
      <c r="D122" s="3" t="s">
        <v>607</v>
      </c>
      <c r="E122" s="1" t="s">
        <v>958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I110"/>
  <sheetViews>
    <sheetView topLeftCell="B1" workbookViewId="0">
      <selection activeCell="R5" sqref="R5"/>
    </sheetView>
  </sheetViews>
  <sheetFormatPr baseColWidth="10" defaultRowHeight="15" x14ac:dyDescent="0"/>
  <cols>
    <col min="1" max="5" width="10.83203125" style="131" customWidth="1"/>
    <col min="6" max="6" width="17.6640625" style="131" customWidth="1"/>
    <col min="7" max="7" width="10.83203125" style="131" customWidth="1"/>
    <col min="8" max="8" width="16.6640625" style="131" bestFit="1" customWidth="1"/>
    <col min="9" max="9" width="10.83203125" style="131" customWidth="1"/>
    <col min="10" max="17" width="17.6640625" style="131" customWidth="1"/>
    <col min="18" max="18" width="16.1640625" style="131" customWidth="1"/>
    <col min="19" max="19" width="16" style="131" customWidth="1"/>
    <col min="20" max="22" width="10.83203125" style="131" customWidth="1"/>
    <col min="23" max="16384" width="10.83203125" style="131"/>
  </cols>
  <sheetData>
    <row r="2" spans="2:31" ht="21">
      <c r="B2" s="17" t="s">
        <v>460</v>
      </c>
      <c r="C2"/>
      <c r="D2"/>
      <c r="E2"/>
      <c r="F2" s="171" t="s">
        <v>1584</v>
      </c>
      <c r="I2" s="172"/>
      <c r="J2" s="136" t="s">
        <v>1583</v>
      </c>
      <c r="N2" s="171" t="s">
        <v>1584</v>
      </c>
    </row>
    <row r="3" spans="2:31" ht="16">
      <c r="B3" s="58" t="s">
        <v>460</v>
      </c>
      <c r="C3" s="58" t="s">
        <v>1083</v>
      </c>
      <c r="D3" s="58" t="s">
        <v>1084</v>
      </c>
      <c r="E3" s="58" t="s">
        <v>1085</v>
      </c>
      <c r="F3" s="58" t="s">
        <v>1592</v>
      </c>
      <c r="J3" s="180" t="s">
        <v>56</v>
      </c>
      <c r="K3" s="180" t="s">
        <v>22</v>
      </c>
      <c r="L3" s="180" t="s">
        <v>23</v>
      </c>
      <c r="M3" s="180" t="s">
        <v>24</v>
      </c>
      <c r="N3" s="180" t="s">
        <v>25</v>
      </c>
      <c r="O3" s="180" t="s">
        <v>26</v>
      </c>
      <c r="P3" s="184" t="s">
        <v>1607</v>
      </c>
      <c r="Q3" s="184" t="s">
        <v>1608</v>
      </c>
      <c r="X3" s="172" t="s">
        <v>1585</v>
      </c>
      <c r="Y3" s="172" t="s">
        <v>1380</v>
      </c>
      <c r="Z3" s="172" t="s">
        <v>1586</v>
      </c>
      <c r="AA3" s="172" t="s">
        <v>1587</v>
      </c>
      <c r="AB3" s="131" t="s">
        <v>285</v>
      </c>
    </row>
    <row r="4" spans="2:31">
      <c r="B4" t="s">
        <v>156</v>
      </c>
      <c r="C4">
        <v>1</v>
      </c>
      <c r="D4">
        <f t="shared" ref="D4:D24" si="0">C4+E4-1</f>
        <v>2</v>
      </c>
      <c r="E4">
        <v>2</v>
      </c>
      <c r="F4" s="138" t="s">
        <v>1417</v>
      </c>
      <c r="J4" s="131">
        <v>2</v>
      </c>
      <c r="K4" s="92" t="str">
        <f t="shared" ref="K4:O8" si="1">"r"&amp;$J4&amp;"-"&amp;K$3</f>
        <v>r2-Fire</v>
      </c>
      <c r="L4" s="92" t="str">
        <f t="shared" si="1"/>
        <v>r2-Earth</v>
      </c>
      <c r="M4" s="92" t="str">
        <f t="shared" si="1"/>
        <v>r2-Water</v>
      </c>
      <c r="N4" s="92" t="str">
        <f t="shared" si="1"/>
        <v>r2-Light</v>
      </c>
      <c r="O4" s="92" t="str">
        <f t="shared" si="1"/>
        <v>r2-Dark</v>
      </c>
      <c r="P4" s="134" t="s">
        <v>1381</v>
      </c>
      <c r="Q4" s="130" t="s">
        <v>1682</v>
      </c>
      <c r="X4" s="131" t="s">
        <v>727</v>
      </c>
      <c r="Y4" s="131">
        <v>5</v>
      </c>
    </row>
    <row r="5" spans="2:31">
      <c r="B5" t="s">
        <v>161</v>
      </c>
      <c r="C5">
        <v>1</v>
      </c>
      <c r="D5">
        <f t="shared" si="0"/>
        <v>3</v>
      </c>
      <c r="E5">
        <v>3</v>
      </c>
      <c r="F5" s="138" t="s">
        <v>1413</v>
      </c>
      <c r="J5" s="131">
        <v>3</v>
      </c>
      <c r="K5" s="92" t="str">
        <f t="shared" si="1"/>
        <v>r3-Fire</v>
      </c>
      <c r="L5" s="92" t="str">
        <f t="shared" si="1"/>
        <v>r3-Earth</v>
      </c>
      <c r="M5" s="92" t="str">
        <f t="shared" si="1"/>
        <v>r3-Water</v>
      </c>
      <c r="N5" s="92" t="str">
        <f t="shared" si="1"/>
        <v>r3-Light</v>
      </c>
      <c r="O5" s="92" t="str">
        <f t="shared" si="1"/>
        <v>r3-Dark</v>
      </c>
      <c r="P5" s="134" t="s">
        <v>1381</v>
      </c>
      <c r="Q5" s="1">
        <v>7500</v>
      </c>
      <c r="X5" s="131" t="s">
        <v>142</v>
      </c>
      <c r="Y5" s="131">
        <v>5</v>
      </c>
    </row>
    <row r="6" spans="2:31">
      <c r="B6" t="s">
        <v>175</v>
      </c>
      <c r="C6">
        <v>1</v>
      </c>
      <c r="D6">
        <f t="shared" si="0"/>
        <v>3</v>
      </c>
      <c r="E6">
        <v>3</v>
      </c>
      <c r="F6" s="138" t="s">
        <v>1411</v>
      </c>
      <c r="J6" s="131">
        <v>4</v>
      </c>
      <c r="K6" s="92" t="str">
        <f t="shared" si="1"/>
        <v>r4-Fire</v>
      </c>
      <c r="L6" s="92" t="str">
        <f t="shared" si="1"/>
        <v>r4-Earth</v>
      </c>
      <c r="M6" s="92" t="str">
        <f t="shared" si="1"/>
        <v>r4-Water</v>
      </c>
      <c r="N6" s="92" t="str">
        <f t="shared" si="1"/>
        <v>r4-Light</v>
      </c>
      <c r="O6" s="92" t="str">
        <f t="shared" si="1"/>
        <v>r4-Dark</v>
      </c>
      <c r="P6" s="134" t="s">
        <v>1381</v>
      </c>
      <c r="Q6" s="1">
        <v>30000</v>
      </c>
      <c r="X6" s="131" t="s">
        <v>1375</v>
      </c>
      <c r="Y6" s="131">
        <v>6</v>
      </c>
      <c r="Z6" s="131" t="s">
        <v>1658</v>
      </c>
      <c r="AA6" s="131" t="s">
        <v>1588</v>
      </c>
      <c r="AB6" s="131" t="s">
        <v>1653</v>
      </c>
    </row>
    <row r="7" spans="2:31">
      <c r="B7" t="s">
        <v>167</v>
      </c>
      <c r="C7">
        <v>1</v>
      </c>
      <c r="D7">
        <f t="shared" si="0"/>
        <v>3</v>
      </c>
      <c r="E7">
        <v>3</v>
      </c>
      <c r="F7" s="138" t="s">
        <v>1418</v>
      </c>
      <c r="J7" s="131">
        <v>5</v>
      </c>
      <c r="K7" s="92" t="str">
        <f t="shared" si="1"/>
        <v>r5-Fire</v>
      </c>
      <c r="L7" s="92" t="str">
        <f t="shared" si="1"/>
        <v>r5-Earth</v>
      </c>
      <c r="M7" s="92" t="str">
        <f t="shared" si="1"/>
        <v>r5-Water</v>
      </c>
      <c r="N7" s="92" t="str">
        <f t="shared" si="1"/>
        <v>r5-Light</v>
      </c>
      <c r="O7" s="92" t="str">
        <f t="shared" si="1"/>
        <v>r5-Dark</v>
      </c>
      <c r="P7" s="134" t="s">
        <v>1381</v>
      </c>
      <c r="Q7" s="1">
        <v>70000</v>
      </c>
      <c r="X7" s="131" t="s">
        <v>460</v>
      </c>
      <c r="Y7" s="131">
        <v>20</v>
      </c>
      <c r="Z7" s="131" t="s">
        <v>1658</v>
      </c>
      <c r="AA7" s="131" t="s">
        <v>1590</v>
      </c>
    </row>
    <row r="8" spans="2:31">
      <c r="B8" t="s">
        <v>169</v>
      </c>
      <c r="C8">
        <v>1</v>
      </c>
      <c r="D8">
        <f t="shared" si="0"/>
        <v>4</v>
      </c>
      <c r="E8">
        <v>4</v>
      </c>
      <c r="F8" s="140" t="s">
        <v>1414</v>
      </c>
      <c r="J8" s="131">
        <v>6</v>
      </c>
      <c r="K8" s="92" t="str">
        <f t="shared" si="1"/>
        <v>r6-Fire</v>
      </c>
      <c r="L8" s="92" t="str">
        <f t="shared" si="1"/>
        <v>r6-Earth</v>
      </c>
      <c r="M8" s="92" t="str">
        <f t="shared" si="1"/>
        <v>r6-Water</v>
      </c>
      <c r="N8" s="92" t="str">
        <f t="shared" si="1"/>
        <v>r6-Light</v>
      </c>
      <c r="O8" s="92" t="str">
        <f t="shared" si="1"/>
        <v>r6-Dark</v>
      </c>
      <c r="P8" s="134" t="s">
        <v>1381</v>
      </c>
      <c r="Q8" s="1">
        <v>170000</v>
      </c>
      <c r="X8" s="131" t="s">
        <v>334</v>
      </c>
      <c r="Y8" s="131">
        <f>Y5*Y4</f>
        <v>25</v>
      </c>
      <c r="Z8" s="131" t="s">
        <v>1647</v>
      </c>
      <c r="AA8" s="131" t="s">
        <v>1591</v>
      </c>
      <c r="AB8" s="131" t="s">
        <v>1649</v>
      </c>
    </row>
    <row r="9" spans="2:31">
      <c r="B9" t="s">
        <v>159</v>
      </c>
      <c r="C9">
        <v>2</v>
      </c>
      <c r="D9">
        <f t="shared" si="0"/>
        <v>3</v>
      </c>
      <c r="E9">
        <v>2</v>
      </c>
      <c r="F9" s="138" t="s">
        <v>1404</v>
      </c>
      <c r="X9" s="131" t="s">
        <v>1589</v>
      </c>
      <c r="Y9" s="131">
        <v>10</v>
      </c>
    </row>
    <row r="10" spans="2:31">
      <c r="B10" t="s">
        <v>165</v>
      </c>
      <c r="C10">
        <v>2</v>
      </c>
      <c r="D10">
        <f t="shared" si="0"/>
        <v>3</v>
      </c>
      <c r="E10">
        <v>2</v>
      </c>
      <c r="F10" s="195" t="s">
        <v>1405</v>
      </c>
      <c r="G10" s="138"/>
    </row>
    <row r="11" spans="2:31">
      <c r="B11" t="s">
        <v>180</v>
      </c>
      <c r="C11">
        <v>2</v>
      </c>
      <c r="D11">
        <f t="shared" si="0"/>
        <v>3</v>
      </c>
      <c r="E11">
        <v>2</v>
      </c>
      <c r="F11" s="138" t="s">
        <v>1407</v>
      </c>
      <c r="J11" s="136" t="s">
        <v>1601</v>
      </c>
      <c r="K11" s="131" t="s">
        <v>1602</v>
      </c>
      <c r="L11" s="171" t="s">
        <v>1584</v>
      </c>
      <c r="X11" s="172" t="s">
        <v>1593</v>
      </c>
      <c r="Y11" s="172" t="s">
        <v>1594</v>
      </c>
      <c r="Z11" s="172" t="s">
        <v>1595</v>
      </c>
      <c r="AA11" s="172" t="s">
        <v>1596</v>
      </c>
      <c r="AB11" s="172" t="s">
        <v>1597</v>
      </c>
      <c r="AC11" s="172" t="s">
        <v>1598</v>
      </c>
      <c r="AD11" s="172" t="s">
        <v>1599</v>
      </c>
      <c r="AE11" s="172" t="s">
        <v>1600</v>
      </c>
    </row>
    <row r="12" spans="2:31">
      <c r="B12" t="s">
        <v>158</v>
      </c>
      <c r="C12">
        <v>2</v>
      </c>
      <c r="D12">
        <f t="shared" si="0"/>
        <v>3</v>
      </c>
      <c r="E12">
        <v>2</v>
      </c>
      <c r="F12" s="138" t="s">
        <v>1410</v>
      </c>
      <c r="J12" s="198" t="s">
        <v>56</v>
      </c>
      <c r="K12" s="199" t="s">
        <v>16</v>
      </c>
      <c r="L12" s="199" t="s">
        <v>819</v>
      </c>
      <c r="M12" s="199" t="s">
        <v>17</v>
      </c>
      <c r="N12" s="199" t="s">
        <v>21</v>
      </c>
      <c r="O12" s="199" t="s">
        <v>18</v>
      </c>
      <c r="P12" s="199" t="s">
        <v>19</v>
      </c>
      <c r="Q12" s="199" t="s">
        <v>15</v>
      </c>
      <c r="X12" s="131" t="s">
        <v>460</v>
      </c>
      <c r="Y12" s="131" t="s">
        <v>334</v>
      </c>
      <c r="Z12" s="131" t="s">
        <v>1375</v>
      </c>
      <c r="AA12" s="131" t="s">
        <v>460</v>
      </c>
      <c r="AB12" s="131">
        <f>INDEX($Y$4:$Y$8,MATCH(Y12,$X$4:$X$8,0))</f>
        <v>25</v>
      </c>
      <c r="AC12" s="131">
        <f>INDEX($Y$4:$Y$8,MATCH(Z12,$X$4:$X$8,0))</f>
        <v>6</v>
      </c>
      <c r="AD12" s="131">
        <f>INDEX($Y$4:$Y$8,MATCH(AA12,$X$4:$X$8,0))</f>
        <v>20</v>
      </c>
      <c r="AE12" s="131">
        <f>SUM(AB12:AD12)</f>
        <v>51</v>
      </c>
    </row>
    <row r="13" spans="2:31">
      <c r="B13" t="s">
        <v>163</v>
      </c>
      <c r="C13">
        <v>3</v>
      </c>
      <c r="D13">
        <f t="shared" si="0"/>
        <v>4</v>
      </c>
      <c r="E13">
        <v>2</v>
      </c>
      <c r="F13" s="141" t="s">
        <v>1401</v>
      </c>
      <c r="J13" s="195">
        <v>2</v>
      </c>
      <c r="K13" s="131" t="s">
        <v>1682</v>
      </c>
      <c r="L13" s="131" t="s">
        <v>1682</v>
      </c>
      <c r="M13" s="131" t="s">
        <v>1682</v>
      </c>
      <c r="N13" s="131" t="s">
        <v>1682</v>
      </c>
      <c r="O13" s="131" t="s">
        <v>1682</v>
      </c>
      <c r="P13" s="131" t="s">
        <v>1682</v>
      </c>
      <c r="Q13" s="131" t="s">
        <v>1682</v>
      </c>
    </row>
    <row r="14" spans="2:31">
      <c r="B14" t="s">
        <v>150</v>
      </c>
      <c r="C14">
        <v>3</v>
      </c>
      <c r="D14">
        <f t="shared" si="0"/>
        <v>6</v>
      </c>
      <c r="E14">
        <v>4</v>
      </c>
      <c r="F14" s="138" t="s">
        <v>1398</v>
      </c>
      <c r="J14" s="195">
        <v>3</v>
      </c>
      <c r="K14" s="131" t="s">
        <v>1399</v>
      </c>
      <c r="L14" s="131" t="s">
        <v>1403</v>
      </c>
      <c r="M14" s="131" t="s">
        <v>1399</v>
      </c>
      <c r="N14" s="131" t="s">
        <v>1408</v>
      </c>
      <c r="O14" s="131" t="s">
        <v>1403</v>
      </c>
      <c r="P14" s="131" t="s">
        <v>1399</v>
      </c>
      <c r="Q14" s="131" t="s">
        <v>1408</v>
      </c>
    </row>
    <row r="15" spans="2:31">
      <c r="B15" t="s">
        <v>185</v>
      </c>
      <c r="C15">
        <v>3</v>
      </c>
      <c r="D15">
        <f t="shared" si="0"/>
        <v>3</v>
      </c>
      <c r="E15">
        <v>1</v>
      </c>
      <c r="F15" s="200" t="s">
        <v>1648</v>
      </c>
      <c r="J15" s="195">
        <v>4</v>
      </c>
      <c r="K15" s="131" t="s">
        <v>1396</v>
      </c>
      <c r="L15" s="131" t="s">
        <v>1397</v>
      </c>
      <c r="M15" s="131" t="s">
        <v>1396</v>
      </c>
      <c r="N15" s="131" t="s">
        <v>1395</v>
      </c>
      <c r="O15" s="131" t="s">
        <v>1397</v>
      </c>
      <c r="P15" s="131" t="s">
        <v>1396</v>
      </c>
      <c r="Q15" s="131" t="s">
        <v>1395</v>
      </c>
    </row>
    <row r="16" spans="2:31">
      <c r="B16" t="s">
        <v>183</v>
      </c>
      <c r="C16">
        <v>3</v>
      </c>
      <c r="D16">
        <f t="shared" si="0"/>
        <v>4</v>
      </c>
      <c r="E16">
        <v>2</v>
      </c>
      <c r="F16" s="138" t="s">
        <v>1400</v>
      </c>
      <c r="J16" s="195">
        <v>5</v>
      </c>
      <c r="K16" s="131" t="s">
        <v>1392</v>
      </c>
      <c r="L16" s="131" t="s">
        <v>1388</v>
      </c>
      <c r="M16" s="131" t="s">
        <v>1392</v>
      </c>
      <c r="N16" s="131" t="s">
        <v>1391</v>
      </c>
      <c r="O16" s="131" t="s">
        <v>1388</v>
      </c>
      <c r="P16" s="131" t="s">
        <v>1392</v>
      </c>
      <c r="Q16" s="131" t="s">
        <v>1391</v>
      </c>
    </row>
    <row r="17" spans="2:35">
      <c r="B17" t="s">
        <v>526</v>
      </c>
      <c r="C17">
        <v>3</v>
      </c>
      <c r="D17">
        <f t="shared" si="0"/>
        <v>4</v>
      </c>
      <c r="E17">
        <v>2</v>
      </c>
      <c r="F17" s="138" t="s">
        <v>1402</v>
      </c>
      <c r="I17" s="197"/>
      <c r="J17" s="195">
        <v>6</v>
      </c>
      <c r="K17" s="131" t="s">
        <v>1382</v>
      </c>
      <c r="L17" s="131" t="s">
        <v>1386</v>
      </c>
      <c r="M17" s="131" t="s">
        <v>1382</v>
      </c>
      <c r="N17" s="131" t="s">
        <v>1385</v>
      </c>
      <c r="O17" s="131" t="s">
        <v>1386</v>
      </c>
      <c r="P17" s="131" t="s">
        <v>1382</v>
      </c>
      <c r="Q17" s="131" t="s">
        <v>1385</v>
      </c>
    </row>
    <row r="18" spans="2:35">
      <c r="B18" t="s">
        <v>166</v>
      </c>
      <c r="C18">
        <v>4</v>
      </c>
      <c r="D18">
        <f t="shared" si="0"/>
        <v>4</v>
      </c>
      <c r="E18">
        <v>1</v>
      </c>
      <c r="F18" s="200" t="s">
        <v>1648</v>
      </c>
      <c r="I18" s="197"/>
    </row>
    <row r="19" spans="2:35">
      <c r="B19" t="s">
        <v>152</v>
      </c>
      <c r="C19">
        <v>4</v>
      </c>
      <c r="D19">
        <f t="shared" si="0"/>
        <v>5</v>
      </c>
      <c r="E19">
        <v>2</v>
      </c>
      <c r="F19" s="138" t="s">
        <v>1393</v>
      </c>
      <c r="I19" s="197"/>
    </row>
    <row r="20" spans="2:35">
      <c r="B20" t="s">
        <v>515</v>
      </c>
      <c r="C20">
        <v>4</v>
      </c>
      <c r="D20">
        <f t="shared" si="0"/>
        <v>5</v>
      </c>
      <c r="E20">
        <v>2</v>
      </c>
      <c r="F20" s="138" t="s">
        <v>1394</v>
      </c>
      <c r="I20" s="197"/>
    </row>
    <row r="21" spans="2:35">
      <c r="B21" t="s">
        <v>168</v>
      </c>
      <c r="C21">
        <v>4</v>
      </c>
      <c r="D21">
        <f t="shared" si="0"/>
        <v>4</v>
      </c>
      <c r="E21">
        <v>1</v>
      </c>
      <c r="F21" s="200" t="s">
        <v>1648</v>
      </c>
      <c r="I21" s="197"/>
      <c r="J21" s="136" t="s">
        <v>1603</v>
      </c>
      <c r="M21" s="171" t="s">
        <v>1604</v>
      </c>
    </row>
    <row r="22" spans="2:35">
      <c r="B22" t="s">
        <v>173</v>
      </c>
      <c r="C22">
        <v>5</v>
      </c>
      <c r="D22">
        <f t="shared" si="0"/>
        <v>5</v>
      </c>
      <c r="E22">
        <v>1</v>
      </c>
      <c r="F22" s="138" t="s">
        <v>1390</v>
      </c>
      <c r="I22" s="197"/>
      <c r="J22" s="174" t="s">
        <v>1605</v>
      </c>
      <c r="K22" s="173" t="s">
        <v>1607</v>
      </c>
      <c r="L22" s="173" t="s">
        <v>1608</v>
      </c>
      <c r="M22" s="202" t="s">
        <v>1606</v>
      </c>
    </row>
    <row r="23" spans="2:35">
      <c r="B23" s="102" t="s">
        <v>177</v>
      </c>
      <c r="C23" s="102">
        <v>6</v>
      </c>
      <c r="D23" s="102">
        <f t="shared" si="0"/>
        <v>6</v>
      </c>
      <c r="E23" s="102">
        <v>1</v>
      </c>
      <c r="F23" s="138" t="s">
        <v>1387</v>
      </c>
      <c r="I23" s="197"/>
      <c r="J23" s="176">
        <v>1</v>
      </c>
      <c r="K23" s="175" t="s">
        <v>1381</v>
      </c>
      <c r="L23" s="177">
        <v>1000</v>
      </c>
      <c r="M23" s="190" t="s">
        <v>1683</v>
      </c>
      <c r="Y23" s="136" t="s">
        <v>1609</v>
      </c>
      <c r="Z23" s="178" t="s">
        <v>1610</v>
      </c>
      <c r="AA23" s="178" t="s">
        <v>1611</v>
      </c>
      <c r="AB23" s="178" t="s">
        <v>1612</v>
      </c>
      <c r="AC23" s="136" t="s">
        <v>1613</v>
      </c>
      <c r="AD23" s="136" t="s">
        <v>1614</v>
      </c>
      <c r="AE23" s="136" t="s">
        <v>1615</v>
      </c>
      <c r="AF23" s="136" t="s">
        <v>1616</v>
      </c>
      <c r="AG23" s="136" t="s">
        <v>1617</v>
      </c>
      <c r="AH23" s="136" t="s">
        <v>1618</v>
      </c>
      <c r="AI23" s="136" t="s">
        <v>1619</v>
      </c>
    </row>
    <row r="24" spans="2:35">
      <c r="B24" s="128" t="s">
        <v>1368</v>
      </c>
      <c r="C24" s="129">
        <v>2</v>
      </c>
      <c r="D24" s="102">
        <f t="shared" si="0"/>
        <v>2</v>
      </c>
      <c r="E24" s="129">
        <v>1</v>
      </c>
      <c r="F24" s="201" t="s">
        <v>1648</v>
      </c>
      <c r="J24" s="176">
        <v>2</v>
      </c>
      <c r="K24" s="175" t="s">
        <v>1381</v>
      </c>
      <c r="L24" s="1">
        <v>2500</v>
      </c>
      <c r="M24" s="190" t="s">
        <v>1683</v>
      </c>
      <c r="X24" s="135">
        <v>2</v>
      </c>
      <c r="Y24" s="179" t="s">
        <v>1410</v>
      </c>
      <c r="Z24" s="179" t="s">
        <v>1411</v>
      </c>
      <c r="AA24" s="179" t="s">
        <v>1413</v>
      </c>
      <c r="AB24" s="131">
        <v>1</v>
      </c>
      <c r="AC24" s="131">
        <v>2</v>
      </c>
      <c r="AD24" s="131">
        <v>1</v>
      </c>
      <c r="AE24" s="131">
        <f>INDEX(Catalysts[Rarity],MATCH(Y24,Catalysts[Catalyst],0))</f>
        <v>2</v>
      </c>
      <c r="AF24" s="131">
        <f>INDEX(Catalysts[Rarity],MATCH(Z24,Catalysts[Catalyst],0))</f>
        <v>1</v>
      </c>
      <c r="AG24" s="131">
        <f>INDEX(Catalysts[Rarity],MATCH(AA24,Catalysts[Catalyst],0))</f>
        <v>1</v>
      </c>
      <c r="AH24" s="131" t="str">
        <f>Y24&amp;","&amp;Z24&amp;","&amp;AA24</f>
        <v>eliore-tonic,eisenglass-vial,daybreak-opal</v>
      </c>
    </row>
    <row r="25" spans="2:35">
      <c r="J25" s="176">
        <v>3</v>
      </c>
      <c r="K25" s="175" t="s">
        <v>1381</v>
      </c>
      <c r="L25" s="1">
        <v>7500</v>
      </c>
      <c r="M25" s="190" t="s">
        <v>1409</v>
      </c>
      <c r="X25" s="135">
        <v>2</v>
      </c>
      <c r="Y25" s="179" t="s">
        <v>1408</v>
      </c>
      <c r="Z25" s="179" t="s">
        <v>1412</v>
      </c>
      <c r="AA25" s="179" t="s">
        <v>1414</v>
      </c>
      <c r="AB25" s="131">
        <v>1</v>
      </c>
      <c r="AC25" s="131">
        <v>2</v>
      </c>
      <c r="AD25" s="131">
        <v>1</v>
      </c>
      <c r="AE25" s="131">
        <f>INDEX(Catalysts[Rarity],MATCH(Y25,Catalysts[Catalyst],0))</f>
        <v>2</v>
      </c>
      <c r="AF25" s="131">
        <f>INDEX(Catalysts[Rarity],MATCH(Z25,Catalysts[Catalyst],0))</f>
        <v>1</v>
      </c>
      <c r="AG25" s="131">
        <f>INDEX(Catalysts[Rarity],MATCH(AA25,Catalysts[Catalyst],0))</f>
        <v>1</v>
      </c>
      <c r="AH25" s="131" t="str">
        <f>Y25&amp;","&amp;Z25&amp;","&amp;AA25</f>
        <v>aurielian-powder,caliex-fruit,ogre-tooth</v>
      </c>
    </row>
    <row r="26" spans="2:35">
      <c r="J26" s="176">
        <v>4</v>
      </c>
      <c r="K26" s="175" t="s">
        <v>1381</v>
      </c>
      <c r="L26" s="1">
        <v>30000</v>
      </c>
      <c r="M26" s="190" t="s">
        <v>1409</v>
      </c>
      <c r="X26" s="135">
        <v>2</v>
      </c>
      <c r="Y26" s="179" t="s">
        <v>1407</v>
      </c>
      <c r="Z26" s="179" t="s">
        <v>1413</v>
      </c>
      <c r="AA26" s="179" t="s">
        <v>1415</v>
      </c>
      <c r="AB26" s="131">
        <v>1</v>
      </c>
      <c r="AC26" s="131">
        <v>2</v>
      </c>
      <c r="AD26" s="131">
        <v>1</v>
      </c>
      <c r="AE26" s="131">
        <f>INDEX(Catalysts[Rarity],MATCH(Y26,Catalysts[Catalyst],0))</f>
        <v>2</v>
      </c>
      <c r="AF26" s="131">
        <f>INDEX(Catalysts[Rarity],MATCH(Z26,Catalysts[Catalyst],0))</f>
        <v>1</v>
      </c>
      <c r="AG26" s="131">
        <f>INDEX(Catalysts[Rarity],MATCH(AA26,Catalysts[Catalyst],0))</f>
        <v>1</v>
      </c>
      <c r="AH26" s="131" t="str">
        <f>Y26&amp;","&amp;Z26&amp;","&amp;AA26</f>
        <v>laeran-branch,daybreak-opal,rok-egg</v>
      </c>
    </row>
    <row r="27" spans="2:35">
      <c r="J27" s="176">
        <v>5</v>
      </c>
      <c r="K27" s="175" t="s">
        <v>1381</v>
      </c>
      <c r="L27" s="1">
        <v>70000</v>
      </c>
      <c r="M27" s="190" t="s">
        <v>1409</v>
      </c>
      <c r="X27" s="135">
        <v>2</v>
      </c>
      <c r="Y27" s="179" t="s">
        <v>1406</v>
      </c>
      <c r="Z27" s="179" t="s">
        <v>1414</v>
      </c>
      <c r="AA27" s="179" t="s">
        <v>1416</v>
      </c>
      <c r="AB27" s="131">
        <v>1</v>
      </c>
      <c r="AC27" s="131">
        <v>2</v>
      </c>
      <c r="AD27" s="131">
        <v>1</v>
      </c>
      <c r="AE27" s="131">
        <f>INDEX(Catalysts[Rarity],MATCH(Y27,Catalysts[Catalyst],0))</f>
        <v>2</v>
      </c>
      <c r="AF27" s="131">
        <f>INDEX(Catalysts[Rarity],MATCH(Z27,Catalysts[Catalyst],0))</f>
        <v>1</v>
      </c>
      <c r="AG27" s="131">
        <f>INDEX(Catalysts[Rarity],MATCH(AA27,Catalysts[Catalyst],0))</f>
        <v>1</v>
      </c>
      <c r="AH27" s="131" t="str">
        <f>Y27&amp;","&amp;Z27&amp;","&amp;AA27</f>
        <v>fennec-foot,ogre-tooth,basilisk-venom</v>
      </c>
    </row>
    <row r="28" spans="2:35">
      <c r="J28" s="176">
        <v>6</v>
      </c>
      <c r="K28" s="175" t="s">
        <v>1381</v>
      </c>
      <c r="L28" s="1">
        <v>170000</v>
      </c>
      <c r="M28" s="191" t="s">
        <v>1409</v>
      </c>
      <c r="X28" s="135">
        <v>2</v>
      </c>
      <c r="Y28" s="179" t="s">
        <v>1404</v>
      </c>
      <c r="Z28" s="179" t="s">
        <v>1415</v>
      </c>
      <c r="AA28" s="179" t="s">
        <v>1417</v>
      </c>
      <c r="AB28" s="131">
        <v>1</v>
      </c>
      <c r="AC28" s="131">
        <v>2</v>
      </c>
      <c r="AD28" s="131">
        <v>1</v>
      </c>
      <c r="AE28" s="131">
        <f>INDEX(Catalysts[Rarity],MATCH(Y28,Catalysts[Catalyst],0))</f>
        <v>2</v>
      </c>
      <c r="AF28" s="131">
        <f>INDEX(Catalysts[Rarity],MATCH(Z28,Catalysts[Catalyst],0))</f>
        <v>1</v>
      </c>
      <c r="AG28" s="131">
        <f>INDEX(Catalysts[Rarity],MATCH(AA28,Catalysts[Catalyst],0))</f>
        <v>1</v>
      </c>
      <c r="AH28" s="131" t="str">
        <f>Y28&amp;","&amp;Z28&amp;","&amp;AA28</f>
        <v>elf-bane,rok-egg,valic-dial</v>
      </c>
    </row>
    <row r="29" spans="2:35">
      <c r="L29" s="130"/>
      <c r="X29" s="135">
        <v>2</v>
      </c>
      <c r="Y29" s="179" t="s">
        <v>1405</v>
      </c>
      <c r="Z29" s="179" t="s">
        <v>1416</v>
      </c>
      <c r="AA29" s="179" t="s">
        <v>1418</v>
      </c>
      <c r="AB29" s="131">
        <v>1</v>
      </c>
      <c r="AC29" s="131">
        <v>2</v>
      </c>
      <c r="AD29" s="131">
        <v>1</v>
      </c>
      <c r="AE29" s="131">
        <f>INDEX(Catalysts[Rarity],MATCH(Y29,Catalysts[Catalyst],0))</f>
        <v>2</v>
      </c>
      <c r="AF29" s="131">
        <f>INDEX(Catalysts[Rarity],MATCH(Z29,Catalysts[Catalyst],0))</f>
        <v>1</v>
      </c>
      <c r="AG29" s="131">
        <f>INDEX(Catalysts[Rarity],MATCH(AA29,Catalysts[Catalyst],0))</f>
        <v>1</v>
      </c>
      <c r="AH29" s="131" t="str">
        <f t="shared" ref="AH29:AH87" si="2">Y29&amp;","&amp;Z29&amp;","&amp;AA29</f>
        <v>spectral-essence,basilisk-venom,everlast-ember</v>
      </c>
    </row>
    <row r="30" spans="2:35">
      <c r="L30" s="130"/>
      <c r="X30" s="135">
        <v>2</v>
      </c>
      <c r="Y30" s="179" t="s">
        <v>1410</v>
      </c>
      <c r="Z30" s="179" t="s">
        <v>1417</v>
      </c>
      <c r="AA30" s="179" t="s">
        <v>1411</v>
      </c>
      <c r="AB30" s="131">
        <v>1</v>
      </c>
      <c r="AC30" s="131">
        <v>2</v>
      </c>
      <c r="AD30" s="131">
        <v>1</v>
      </c>
      <c r="AE30" s="131">
        <f>INDEX(Catalysts[Rarity],MATCH(Y30,Catalysts[Catalyst],0))</f>
        <v>2</v>
      </c>
      <c r="AF30" s="131">
        <f>INDEX(Catalysts[Rarity],MATCH(Z30,Catalysts[Catalyst],0))</f>
        <v>1</v>
      </c>
      <c r="AG30" s="131">
        <f>INDEX(Catalysts[Rarity],MATCH(AA30,Catalysts[Catalyst],0))</f>
        <v>1</v>
      </c>
      <c r="AH30" s="131" t="str">
        <f t="shared" si="2"/>
        <v>eliore-tonic,valic-dial,eisenglass-vial</v>
      </c>
    </row>
    <row r="31" spans="2:35">
      <c r="J31" s="136" t="s">
        <v>1646</v>
      </c>
      <c r="L31" s="130"/>
      <c r="X31" s="135">
        <v>2</v>
      </c>
      <c r="Y31" s="179" t="s">
        <v>1408</v>
      </c>
      <c r="Z31" s="179" t="s">
        <v>1418</v>
      </c>
      <c r="AA31" s="179" t="s">
        <v>1412</v>
      </c>
      <c r="AB31" s="131">
        <v>1</v>
      </c>
      <c r="AC31" s="131">
        <v>2</v>
      </c>
      <c r="AD31" s="131">
        <v>1</v>
      </c>
      <c r="AE31" s="131">
        <f>INDEX(Catalysts[Rarity],MATCH(Y31,Catalysts[Catalyst],0))</f>
        <v>2</v>
      </c>
      <c r="AF31" s="131">
        <f>INDEX(Catalysts[Rarity],MATCH(Z31,Catalysts[Catalyst],0))</f>
        <v>1</v>
      </c>
      <c r="AG31" s="131">
        <f>INDEX(Catalysts[Rarity],MATCH(AA31,Catalysts[Catalyst],0))</f>
        <v>1</v>
      </c>
      <c r="AH31" s="131" t="str">
        <f t="shared" si="2"/>
        <v>aurielian-powder,everlast-ember,caliex-fruit</v>
      </c>
    </row>
    <row r="32" spans="2:35">
      <c r="J32" s="198" t="s">
        <v>56</v>
      </c>
      <c r="K32" s="198" t="s">
        <v>1607</v>
      </c>
      <c r="L32" s="198" t="s">
        <v>1608</v>
      </c>
      <c r="X32" s="135">
        <v>2</v>
      </c>
      <c r="Y32" s="179" t="s">
        <v>1407</v>
      </c>
      <c r="Z32" s="179" t="s">
        <v>1411</v>
      </c>
      <c r="AA32" s="179" t="s">
        <v>1413</v>
      </c>
      <c r="AB32" s="131">
        <v>1</v>
      </c>
      <c r="AC32" s="131">
        <v>2</v>
      </c>
      <c r="AD32" s="131">
        <v>1</v>
      </c>
      <c r="AE32" s="131">
        <f>INDEX(Catalysts[Rarity],MATCH(Y32,Catalysts[Catalyst],0))</f>
        <v>2</v>
      </c>
      <c r="AF32" s="131">
        <f>INDEX(Catalysts[Rarity],MATCH(Z32,Catalysts[Catalyst],0))</f>
        <v>1</v>
      </c>
      <c r="AG32" s="131">
        <f>INDEX(Catalysts[Rarity],MATCH(AA32,Catalysts[Catalyst],0))</f>
        <v>1</v>
      </c>
      <c r="AH32" s="131" t="str">
        <f t="shared" si="2"/>
        <v>laeran-branch,eisenglass-vial,daybreak-opal</v>
      </c>
    </row>
    <row r="33" spans="2:34">
      <c r="J33" s="188">
        <v>1</v>
      </c>
      <c r="K33" s="189" t="s">
        <v>1381</v>
      </c>
      <c r="L33" s="130" t="s">
        <v>1682</v>
      </c>
      <c r="X33" s="135">
        <v>2</v>
      </c>
      <c r="Y33" s="179" t="s">
        <v>1406</v>
      </c>
      <c r="Z33" s="179" t="s">
        <v>1412</v>
      </c>
      <c r="AA33" s="179" t="s">
        <v>1414</v>
      </c>
      <c r="AB33" s="131">
        <v>1</v>
      </c>
      <c r="AC33" s="131">
        <v>2</v>
      </c>
      <c r="AD33" s="131">
        <v>1</v>
      </c>
      <c r="AE33" s="131">
        <f>INDEX(Catalysts[Rarity],MATCH(Y33,Catalysts[Catalyst],0))</f>
        <v>2</v>
      </c>
      <c r="AF33" s="131">
        <f>INDEX(Catalysts[Rarity],MATCH(Z33,Catalysts[Catalyst],0))</f>
        <v>1</v>
      </c>
      <c r="AG33" s="131">
        <f>INDEX(Catalysts[Rarity],MATCH(AA33,Catalysts[Catalyst],0))</f>
        <v>1</v>
      </c>
      <c r="AH33" s="131" t="str">
        <f t="shared" si="2"/>
        <v>fennec-foot,caliex-fruit,ogre-tooth</v>
      </c>
    </row>
    <row r="34" spans="2:34">
      <c r="J34" s="188">
        <v>2</v>
      </c>
      <c r="K34" s="189" t="s">
        <v>1381</v>
      </c>
      <c r="L34" s="1">
        <v>2500</v>
      </c>
      <c r="X34" s="135">
        <v>2</v>
      </c>
      <c r="Y34" s="179" t="s">
        <v>1404</v>
      </c>
      <c r="Z34" s="179" t="s">
        <v>1413</v>
      </c>
      <c r="AA34" s="179" t="s">
        <v>1415</v>
      </c>
      <c r="AB34" s="131">
        <v>1</v>
      </c>
      <c r="AC34" s="131">
        <v>2</v>
      </c>
      <c r="AD34" s="131">
        <v>1</v>
      </c>
      <c r="AE34" s="131">
        <f>INDEX(Catalysts[Rarity],MATCH(Y34,Catalysts[Catalyst],0))</f>
        <v>2</v>
      </c>
      <c r="AF34" s="131">
        <f>INDEX(Catalysts[Rarity],MATCH(Z34,Catalysts[Catalyst],0))</f>
        <v>1</v>
      </c>
      <c r="AG34" s="131">
        <f>INDEX(Catalysts[Rarity],MATCH(AA34,Catalysts[Catalyst],0))</f>
        <v>1</v>
      </c>
      <c r="AH34" s="131" t="str">
        <f t="shared" si="2"/>
        <v>elf-bane,daybreak-opal,rok-egg</v>
      </c>
    </row>
    <row r="35" spans="2:34">
      <c r="B35" s="136" t="s">
        <v>1676</v>
      </c>
      <c r="C35" s="136" t="s">
        <v>1677</v>
      </c>
      <c r="D35" s="136" t="s">
        <v>1678</v>
      </c>
      <c r="E35" s="136" t="s">
        <v>1679</v>
      </c>
      <c r="F35" s="136" t="s">
        <v>1680</v>
      </c>
      <c r="J35" s="188">
        <v>3</v>
      </c>
      <c r="K35" s="189" t="s">
        <v>1381</v>
      </c>
      <c r="L35" s="1">
        <v>7500</v>
      </c>
      <c r="X35" s="135">
        <v>2</v>
      </c>
      <c r="Y35" s="179" t="s">
        <v>1405</v>
      </c>
      <c r="Z35" s="179" t="s">
        <v>1414</v>
      </c>
      <c r="AA35" s="179" t="s">
        <v>1416</v>
      </c>
      <c r="AB35" s="131">
        <v>1</v>
      </c>
      <c r="AC35" s="131">
        <v>2</v>
      </c>
      <c r="AD35" s="131">
        <v>1</v>
      </c>
      <c r="AE35" s="131">
        <f>INDEX(Catalysts[Rarity],MATCH(Y35,Catalysts[Catalyst],0))</f>
        <v>2</v>
      </c>
      <c r="AF35" s="131">
        <f>INDEX(Catalysts[Rarity],MATCH(Z35,Catalysts[Catalyst],0))</f>
        <v>1</v>
      </c>
      <c r="AG35" s="131">
        <f>INDEX(Catalysts[Rarity],MATCH(AA35,Catalysts[Catalyst],0))</f>
        <v>1</v>
      </c>
      <c r="AH35" s="131" t="str">
        <f t="shared" si="2"/>
        <v>spectral-essence,ogre-tooth,basilisk-venom</v>
      </c>
    </row>
    <row r="36" spans="2:34">
      <c r="B36" s="138" t="s">
        <v>1386</v>
      </c>
      <c r="C36" s="138">
        <v>6</v>
      </c>
      <c r="D36" s="153" t="s">
        <v>1435</v>
      </c>
      <c r="E36" s="131" t="str">
        <f>IFERROR(INDEX(Family[Family],MATCH(B36,Family[CatalystName],0)),"")</f>
        <v/>
      </c>
      <c r="F36" s="131" t="s">
        <v>1681</v>
      </c>
      <c r="G36" s="131" t="str">
        <f>IFERROR(MATCH(B36,'Catalysts -- Family'!A$2:A$18,0),"")</f>
        <v/>
      </c>
      <c r="J36" s="188">
        <v>4</v>
      </c>
      <c r="K36" s="189" t="s">
        <v>1381</v>
      </c>
      <c r="L36" s="1">
        <v>30000</v>
      </c>
      <c r="X36" s="135">
        <v>2</v>
      </c>
      <c r="Y36" s="179" t="s">
        <v>1410</v>
      </c>
      <c r="Z36" s="179" t="s">
        <v>1415</v>
      </c>
      <c r="AA36" s="179" t="s">
        <v>1417</v>
      </c>
      <c r="AB36" s="131">
        <v>1</v>
      </c>
      <c r="AC36" s="131">
        <v>2</v>
      </c>
      <c r="AD36" s="131">
        <v>1</v>
      </c>
      <c r="AE36" s="131">
        <f>INDEX(Catalysts[Rarity],MATCH(Y36,Catalysts[Catalyst],0))</f>
        <v>2</v>
      </c>
      <c r="AF36" s="131">
        <f>INDEX(Catalysts[Rarity],MATCH(Z36,Catalysts[Catalyst],0))</f>
        <v>1</v>
      </c>
      <c r="AG36" s="131">
        <f>INDEX(Catalysts[Rarity],MATCH(AA36,Catalysts[Catalyst],0))</f>
        <v>1</v>
      </c>
      <c r="AH36" s="131" t="str">
        <f t="shared" si="2"/>
        <v>eliore-tonic,rok-egg,valic-dial</v>
      </c>
    </row>
    <row r="37" spans="2:34">
      <c r="B37" s="138" t="s">
        <v>1385</v>
      </c>
      <c r="C37" s="138">
        <v>6</v>
      </c>
      <c r="D37" s="153" t="s">
        <v>1435</v>
      </c>
      <c r="E37" s="131" t="str">
        <f>IFERROR(INDEX(Family[Family],MATCH(B37,Family[CatalystName],0)),"")</f>
        <v/>
      </c>
      <c r="F37" s="131" t="s">
        <v>1681</v>
      </c>
      <c r="G37" s="131" t="str">
        <f>IFERROR(MATCH(B37,'Catalysts -- Family'!A$2:A$18,0),"")</f>
        <v/>
      </c>
      <c r="J37" s="188">
        <v>5</v>
      </c>
      <c r="K37" s="189" t="s">
        <v>1381</v>
      </c>
      <c r="L37" s="1">
        <v>70000</v>
      </c>
      <c r="X37" s="135">
        <v>2</v>
      </c>
      <c r="Y37" s="179" t="s">
        <v>1408</v>
      </c>
      <c r="Z37" s="179" t="s">
        <v>1416</v>
      </c>
      <c r="AA37" s="179" t="s">
        <v>1418</v>
      </c>
      <c r="AB37" s="131">
        <v>1</v>
      </c>
      <c r="AC37" s="131">
        <v>2</v>
      </c>
      <c r="AD37" s="131">
        <v>1</v>
      </c>
      <c r="AE37" s="131">
        <f>INDEX(Catalysts[Rarity],MATCH(Y37,Catalysts[Catalyst],0))</f>
        <v>2</v>
      </c>
      <c r="AF37" s="131">
        <f>INDEX(Catalysts[Rarity],MATCH(Z37,Catalysts[Catalyst],0))</f>
        <v>1</v>
      </c>
      <c r="AG37" s="131">
        <f>INDEX(Catalysts[Rarity],MATCH(AA37,Catalysts[Catalyst],0))</f>
        <v>1</v>
      </c>
      <c r="AH37" s="131" t="str">
        <f t="shared" si="2"/>
        <v>aurielian-powder,basilisk-venom,everlast-ember</v>
      </c>
    </row>
    <row r="38" spans="2:34">
      <c r="B38" s="138" t="s">
        <v>1383</v>
      </c>
      <c r="C38" s="138">
        <v>6</v>
      </c>
      <c r="D38" s="153" t="s">
        <v>1435</v>
      </c>
      <c r="E38" s="131" t="str">
        <f>IFERROR(INDEX(Family[Family],MATCH(B38,Family[CatalystName],0)),"")</f>
        <v/>
      </c>
      <c r="G38" s="131" t="str">
        <f>IFERROR(MATCH(B38,'Catalysts -- Family'!A$2:A$18,0),"")</f>
        <v/>
      </c>
      <c r="J38" s="189">
        <v>6</v>
      </c>
      <c r="K38" s="189" t="s">
        <v>1381</v>
      </c>
      <c r="L38" s="1">
        <v>170000</v>
      </c>
      <c r="X38" s="135">
        <v>2</v>
      </c>
      <c r="Y38" s="179" t="s">
        <v>1407</v>
      </c>
      <c r="Z38" s="179" t="s">
        <v>1417</v>
      </c>
      <c r="AA38" s="179" t="s">
        <v>1418</v>
      </c>
      <c r="AB38" s="131">
        <v>1</v>
      </c>
      <c r="AC38" s="131">
        <v>2</v>
      </c>
      <c r="AD38" s="131">
        <v>1</v>
      </c>
      <c r="AE38" s="131">
        <f>INDEX(Catalysts[Rarity],MATCH(Y38,Catalysts[Catalyst],0))</f>
        <v>2</v>
      </c>
      <c r="AF38" s="131">
        <f>INDEX(Catalysts[Rarity],MATCH(Z38,Catalysts[Catalyst],0))</f>
        <v>1</v>
      </c>
      <c r="AG38" s="131">
        <f>INDEX(Catalysts[Rarity],MATCH(AA38,Catalysts[Catalyst],0))</f>
        <v>1</v>
      </c>
      <c r="AH38" s="131" t="str">
        <f t="shared" si="2"/>
        <v>laeran-branch,valic-dial,everlast-ember</v>
      </c>
    </row>
    <row r="39" spans="2:34">
      <c r="B39" s="138" t="s">
        <v>1392</v>
      </c>
      <c r="C39" s="138">
        <v>5</v>
      </c>
      <c r="D39" s="153" t="s">
        <v>1435</v>
      </c>
      <c r="E39" s="131" t="str">
        <f>IFERROR(INDEX(Family[Family],MATCH(B39,Family[CatalystName],0)),"")</f>
        <v/>
      </c>
      <c r="F39" s="131" t="s">
        <v>1681</v>
      </c>
      <c r="G39" s="131" t="str">
        <f>IFERROR(MATCH(B39,'Catalysts -- Family'!A$2:A$18,0),"")</f>
        <v/>
      </c>
      <c r="X39" s="135">
        <v>2</v>
      </c>
      <c r="Y39" s="179" t="s">
        <v>1406</v>
      </c>
      <c r="Z39" s="179" t="s">
        <v>1418</v>
      </c>
      <c r="AA39" s="179" t="s">
        <v>1411</v>
      </c>
      <c r="AB39" s="131">
        <v>1</v>
      </c>
      <c r="AC39" s="131">
        <v>2</v>
      </c>
      <c r="AD39" s="131">
        <v>1</v>
      </c>
      <c r="AE39" s="131">
        <f>INDEX(Catalysts[Rarity],MATCH(Y39,Catalysts[Catalyst],0))</f>
        <v>2</v>
      </c>
      <c r="AF39" s="131">
        <f>INDEX(Catalysts[Rarity],MATCH(Z39,Catalysts[Catalyst],0))</f>
        <v>1</v>
      </c>
      <c r="AG39" s="131">
        <f>INDEX(Catalysts[Rarity],MATCH(AA39,Catalysts[Catalyst],0))</f>
        <v>1</v>
      </c>
      <c r="AH39" s="131" t="str">
        <f t="shared" si="2"/>
        <v>fennec-foot,everlast-ember,eisenglass-vial</v>
      </c>
    </row>
    <row r="40" spans="2:34">
      <c r="B40" s="140" t="s">
        <v>1388</v>
      </c>
      <c r="C40" s="138">
        <v>5</v>
      </c>
      <c r="D40" s="153" t="s">
        <v>1435</v>
      </c>
      <c r="E40" s="131" t="str">
        <f>IFERROR(INDEX(Family[Family],MATCH(B40,Family[CatalystName],0)),"")</f>
        <v/>
      </c>
      <c r="F40" s="131" t="s">
        <v>1681</v>
      </c>
      <c r="G40" s="131" t="str">
        <f>IFERROR(MATCH(B40,'Catalysts -- Family'!A$2:A$18,0),"")</f>
        <v/>
      </c>
      <c r="X40" s="135">
        <v>2</v>
      </c>
      <c r="Y40" s="179" t="s">
        <v>1404</v>
      </c>
      <c r="Z40" s="179" t="s">
        <v>1411</v>
      </c>
      <c r="AA40" s="179" t="s">
        <v>1414</v>
      </c>
      <c r="AB40" s="131">
        <v>1</v>
      </c>
      <c r="AC40" s="131">
        <v>2</v>
      </c>
      <c r="AD40" s="131">
        <v>1</v>
      </c>
      <c r="AE40" s="131">
        <f>INDEX(Catalysts[Rarity],MATCH(Y40,Catalysts[Catalyst],0))</f>
        <v>2</v>
      </c>
      <c r="AF40" s="131">
        <f>INDEX(Catalysts[Rarity],MATCH(Z40,Catalysts[Catalyst],0))</f>
        <v>1</v>
      </c>
      <c r="AG40" s="131">
        <f>INDEX(Catalysts[Rarity],MATCH(AA40,Catalysts[Catalyst],0))</f>
        <v>1</v>
      </c>
      <c r="AH40" s="131" t="str">
        <f t="shared" si="2"/>
        <v>elf-bane,eisenglass-vial,ogre-tooth</v>
      </c>
    </row>
    <row r="41" spans="2:34">
      <c r="B41" s="138" t="s">
        <v>1391</v>
      </c>
      <c r="C41" s="138">
        <v>5</v>
      </c>
      <c r="D41" s="153" t="s">
        <v>1435</v>
      </c>
      <c r="E41" s="131" t="str">
        <f>IFERROR(INDEX(Family[Family],MATCH(B41,Family[CatalystName],0)),"")</f>
        <v/>
      </c>
      <c r="F41" s="131" t="s">
        <v>1681</v>
      </c>
      <c r="G41" s="131" t="str">
        <f>IFERROR(MATCH(B41,'Catalysts -- Family'!A$2:A$18,0),"")</f>
        <v/>
      </c>
      <c r="X41" s="135">
        <v>2</v>
      </c>
      <c r="Y41" s="179" t="s">
        <v>1405</v>
      </c>
      <c r="Z41" s="179" t="s">
        <v>1412</v>
      </c>
      <c r="AA41" s="179" t="s">
        <v>1415</v>
      </c>
      <c r="AB41" s="131">
        <v>1</v>
      </c>
      <c r="AC41" s="131">
        <v>2</v>
      </c>
      <c r="AD41" s="131">
        <v>1</v>
      </c>
      <c r="AE41" s="131">
        <f>INDEX(Catalysts[Rarity],MATCH(Y41,Catalysts[Catalyst],0))</f>
        <v>2</v>
      </c>
      <c r="AF41" s="131">
        <f>INDEX(Catalysts[Rarity],MATCH(Z41,Catalysts[Catalyst],0))</f>
        <v>1</v>
      </c>
      <c r="AG41" s="131">
        <f>INDEX(Catalysts[Rarity],MATCH(AA41,Catalysts[Catalyst],0))</f>
        <v>1</v>
      </c>
      <c r="AH41" s="131" t="str">
        <f t="shared" si="2"/>
        <v>spectral-essence,caliex-fruit,rok-egg</v>
      </c>
    </row>
    <row r="42" spans="2:34">
      <c r="B42" s="138" t="s">
        <v>1394</v>
      </c>
      <c r="C42" s="138">
        <v>4</v>
      </c>
      <c r="D42" s="153" t="s">
        <v>1435</v>
      </c>
      <c r="E42" s="131" t="str">
        <f>IFERROR(INDEX(Family[Family],MATCH(B42,Family[CatalystName],0)),"")</f>
        <v>FamiliarR4</v>
      </c>
      <c r="X42" s="135">
        <v>3</v>
      </c>
      <c r="Y42" s="179" t="s">
        <v>1398</v>
      </c>
      <c r="Z42" s="179" t="s">
        <v>1402</v>
      </c>
      <c r="AA42" s="179" t="s">
        <v>1410</v>
      </c>
      <c r="AB42" s="131">
        <v>2</v>
      </c>
      <c r="AC42" s="131">
        <v>1</v>
      </c>
      <c r="AD42" s="131">
        <v>4</v>
      </c>
      <c r="AE42" s="131">
        <f>INDEX(Catalysts[Rarity],MATCH(Y42,Catalysts[Catalyst],0))</f>
        <v>3</v>
      </c>
      <c r="AF42" s="131">
        <f>INDEX(Catalysts[Rarity],MATCH(Z42,Catalysts[Catalyst],0))</f>
        <v>3</v>
      </c>
      <c r="AG42" s="131">
        <f>INDEX(Catalysts[Rarity],MATCH(AA42,Catalysts[Catalyst],0))</f>
        <v>2</v>
      </c>
      <c r="AH42" s="131" t="str">
        <f t="shared" si="2"/>
        <v>star-crossed-knot,drake-tail,eliore-tonic</v>
      </c>
    </row>
    <row r="43" spans="2:34">
      <c r="B43" s="138" t="s">
        <v>1395</v>
      </c>
      <c r="C43" s="138">
        <v>4</v>
      </c>
      <c r="D43" s="153" t="s">
        <v>1435</v>
      </c>
      <c r="E43" s="131" t="str">
        <f>IFERROR(INDEX(Family[Family],MATCH(B43,Family[CatalystName],0)),"")</f>
        <v/>
      </c>
      <c r="F43" s="131" t="s">
        <v>1681</v>
      </c>
      <c r="X43" s="135">
        <v>3</v>
      </c>
      <c r="Y43" s="179" t="s">
        <v>1399</v>
      </c>
      <c r="Z43" s="179" t="s">
        <v>1401</v>
      </c>
      <c r="AA43" s="179" t="s">
        <v>1408</v>
      </c>
      <c r="AB43" s="131">
        <v>2</v>
      </c>
      <c r="AC43" s="131">
        <v>1</v>
      </c>
      <c r="AD43" s="131">
        <v>4</v>
      </c>
      <c r="AE43" s="131">
        <f>INDEX(Catalysts[Rarity],MATCH(Y43,Catalysts[Catalyst],0))</f>
        <v>3</v>
      </c>
      <c r="AF43" s="131">
        <f>INDEX(Catalysts[Rarity],MATCH(Z43,Catalysts[Catalyst],0))</f>
        <v>3</v>
      </c>
      <c r="AG43" s="131">
        <f>INDEX(Catalysts[Rarity],MATCH(AA43,Catalysts[Catalyst],0))</f>
        <v>2</v>
      </c>
      <c r="AH43" s="131" t="str">
        <f t="shared" si="2"/>
        <v>valic-wand,nightdance-card,aurielian-powder</v>
      </c>
    </row>
    <row r="44" spans="2:34">
      <c r="B44" s="138" t="s">
        <v>1393</v>
      </c>
      <c r="C44" s="138">
        <v>4</v>
      </c>
      <c r="D44" s="153" t="s">
        <v>1435</v>
      </c>
      <c r="E44" s="131" t="str">
        <f>IFERROR(INDEX(Family[Family],MATCH(B44,Family[CatalystName],0)),"")</f>
        <v>DragonR4</v>
      </c>
      <c r="X44" s="135">
        <v>3</v>
      </c>
      <c r="Y44" s="179" t="s">
        <v>1400</v>
      </c>
      <c r="Z44" s="179" t="s">
        <v>1399</v>
      </c>
      <c r="AA44" s="179" t="s">
        <v>1407</v>
      </c>
      <c r="AB44" s="131">
        <v>2</v>
      </c>
      <c r="AC44" s="131">
        <v>1</v>
      </c>
      <c r="AD44" s="131">
        <v>4</v>
      </c>
      <c r="AE44" s="131">
        <f>INDEX(Catalysts[Rarity],MATCH(Y44,Catalysts[Catalyst],0))</f>
        <v>3</v>
      </c>
      <c r="AF44" s="131">
        <f>INDEX(Catalysts[Rarity],MATCH(Z44,Catalysts[Catalyst],0))</f>
        <v>3</v>
      </c>
      <c r="AG44" s="131">
        <f>INDEX(Catalysts[Rarity],MATCH(AA44,Catalysts[Catalyst],0))</f>
        <v>2</v>
      </c>
      <c r="AH44" s="131" t="str">
        <f t="shared" si="2"/>
        <v>auriel-tomb,valic-wand,laeran-branch</v>
      </c>
    </row>
    <row r="45" spans="2:34">
      <c r="B45" s="138" t="s">
        <v>1400</v>
      </c>
      <c r="C45" s="138">
        <v>3</v>
      </c>
      <c r="D45" s="153" t="s">
        <v>1673</v>
      </c>
      <c r="E45" s="131" t="str">
        <f>IFERROR(INDEX(Family[Family],MATCH(B45,Family[CatalystName],0)),"")</f>
        <v>MageR3</v>
      </c>
      <c r="X45" s="135">
        <v>3</v>
      </c>
      <c r="Y45" s="179" t="s">
        <v>1401</v>
      </c>
      <c r="Z45" s="179" t="s">
        <v>1403</v>
      </c>
      <c r="AA45" s="179" t="s">
        <v>1406</v>
      </c>
      <c r="AB45" s="131">
        <v>2</v>
      </c>
      <c r="AC45" s="131">
        <v>1</v>
      </c>
      <c r="AD45" s="131">
        <v>4</v>
      </c>
      <c r="AE45" s="131">
        <f>INDEX(Catalysts[Rarity],MATCH(Y45,Catalysts[Catalyst],0))</f>
        <v>3</v>
      </c>
      <c r="AF45" s="131">
        <f>INDEX(Catalysts[Rarity],MATCH(Z45,Catalysts[Catalyst],0))</f>
        <v>3</v>
      </c>
      <c r="AG45" s="131">
        <f>INDEX(Catalysts[Rarity],MATCH(AA45,Catalysts[Catalyst],0))</f>
        <v>2</v>
      </c>
      <c r="AH45" s="131" t="str">
        <f t="shared" si="2"/>
        <v>nightdance-card,flamehills-idol,fennec-foot</v>
      </c>
    </row>
    <row r="46" spans="2:34">
      <c r="B46" s="138" t="s">
        <v>1402</v>
      </c>
      <c r="C46" s="138">
        <v>3</v>
      </c>
      <c r="D46" s="153" t="s">
        <v>1435</v>
      </c>
      <c r="E46" s="131" t="str">
        <f>IFERROR(INDEX(Family[Family],MATCH(B46,Family[CatalystName],0)),"")</f>
        <v>SoldierR3</v>
      </c>
      <c r="X46" s="135">
        <v>3</v>
      </c>
      <c r="Y46" s="179" t="s">
        <v>1402</v>
      </c>
      <c r="Z46" s="179" t="s">
        <v>1400</v>
      </c>
      <c r="AA46" s="179" t="s">
        <v>1404</v>
      </c>
      <c r="AB46" s="131">
        <v>2</v>
      </c>
      <c r="AC46" s="131">
        <v>1</v>
      </c>
      <c r="AD46" s="131">
        <v>4</v>
      </c>
      <c r="AE46" s="131">
        <f>INDEX(Catalysts[Rarity],MATCH(Y46,Catalysts[Catalyst],0))</f>
        <v>3</v>
      </c>
      <c r="AF46" s="131">
        <f>INDEX(Catalysts[Rarity],MATCH(Z46,Catalysts[Catalyst],0))</f>
        <v>3</v>
      </c>
      <c r="AG46" s="131">
        <f>INDEX(Catalysts[Rarity],MATCH(AA46,Catalysts[Catalyst],0))</f>
        <v>2</v>
      </c>
      <c r="AH46" s="131" t="str">
        <f t="shared" si="2"/>
        <v>drake-tail,auriel-tomb,elf-bane</v>
      </c>
    </row>
    <row r="47" spans="2:34">
      <c r="B47" s="141" t="s">
        <v>1401</v>
      </c>
      <c r="C47" s="138">
        <v>3</v>
      </c>
      <c r="D47" s="153" t="s">
        <v>1435</v>
      </c>
      <c r="E47" s="131" t="str">
        <f>IFERROR(INDEX(Family[Family],MATCH(B47,Family[CatalystName],0)),"")</f>
        <v>CreatureR3</v>
      </c>
      <c r="X47" s="135">
        <v>3</v>
      </c>
      <c r="Y47" s="179" t="s">
        <v>1403</v>
      </c>
      <c r="Z47" s="179" t="s">
        <v>1398</v>
      </c>
      <c r="AA47" s="179" t="s">
        <v>1405</v>
      </c>
      <c r="AB47" s="131">
        <v>2</v>
      </c>
      <c r="AC47" s="131">
        <v>1</v>
      </c>
      <c r="AD47" s="131">
        <v>4</v>
      </c>
      <c r="AE47" s="131">
        <f>INDEX(Catalysts[Rarity],MATCH(Y47,Catalysts[Catalyst],0))</f>
        <v>3</v>
      </c>
      <c r="AF47" s="131">
        <f>INDEX(Catalysts[Rarity],MATCH(Z47,Catalysts[Catalyst],0))</f>
        <v>3</v>
      </c>
      <c r="AG47" s="131">
        <f>INDEX(Catalysts[Rarity],MATCH(AA47,Catalysts[Catalyst],0))</f>
        <v>2</v>
      </c>
      <c r="AH47" s="131" t="str">
        <f t="shared" si="2"/>
        <v>flamehills-idol,star-crossed-knot,spectral-essence</v>
      </c>
    </row>
    <row r="48" spans="2:34">
      <c r="B48" s="138" t="s">
        <v>1398</v>
      </c>
      <c r="C48" s="138">
        <v>3</v>
      </c>
      <c r="D48" s="153" t="s">
        <v>1435</v>
      </c>
      <c r="E48" s="131" t="str">
        <f>IFERROR(INDEX(Family[Family],MATCH(B48,Family[CatalystName],0)),"")</f>
        <v>DragonR3</v>
      </c>
      <c r="X48" s="135">
        <v>3</v>
      </c>
      <c r="Y48" s="179" t="s">
        <v>1398</v>
      </c>
      <c r="Z48" s="179" t="s">
        <v>1403</v>
      </c>
      <c r="AA48" s="179" t="s">
        <v>1410</v>
      </c>
      <c r="AB48" s="131">
        <v>2</v>
      </c>
      <c r="AC48" s="131">
        <v>1</v>
      </c>
      <c r="AD48" s="131">
        <v>4</v>
      </c>
      <c r="AE48" s="131">
        <f>INDEX(Catalysts[Rarity],MATCH(Y48,Catalysts[Catalyst],0))</f>
        <v>3</v>
      </c>
      <c r="AF48" s="131">
        <f>INDEX(Catalysts[Rarity],MATCH(Z48,Catalysts[Catalyst],0))</f>
        <v>3</v>
      </c>
      <c r="AG48" s="131">
        <f>INDEX(Catalysts[Rarity],MATCH(AA48,Catalysts[Catalyst],0))</f>
        <v>2</v>
      </c>
      <c r="AH48" s="131" t="str">
        <f t="shared" si="2"/>
        <v>star-crossed-knot,flamehills-idol,eliore-tonic</v>
      </c>
    </row>
    <row r="49" spans="2:34">
      <c r="B49" s="138" t="s">
        <v>1408</v>
      </c>
      <c r="C49" s="138">
        <v>2</v>
      </c>
      <c r="D49" s="153" t="s">
        <v>1435</v>
      </c>
      <c r="E49" s="131" t="str">
        <f>IFERROR(INDEX(Family[Family],MATCH(B49,Family[CatalystName],0)),"")</f>
        <v/>
      </c>
      <c r="F49" s="131" t="s">
        <v>1681</v>
      </c>
      <c r="X49" s="135">
        <v>3</v>
      </c>
      <c r="Y49" s="179" t="s">
        <v>1399</v>
      </c>
      <c r="Z49" s="179" t="s">
        <v>1400</v>
      </c>
      <c r="AA49" s="179" t="s">
        <v>1408</v>
      </c>
      <c r="AB49" s="131">
        <v>2</v>
      </c>
      <c r="AC49" s="131">
        <v>1</v>
      </c>
      <c r="AD49" s="131">
        <v>4</v>
      </c>
      <c r="AE49" s="131">
        <f>INDEX(Catalysts[Rarity],MATCH(Y49,Catalysts[Catalyst],0))</f>
        <v>3</v>
      </c>
      <c r="AF49" s="131">
        <f>INDEX(Catalysts[Rarity],MATCH(Z49,Catalysts[Catalyst],0))</f>
        <v>3</v>
      </c>
      <c r="AG49" s="131">
        <f>INDEX(Catalysts[Rarity],MATCH(AA49,Catalysts[Catalyst],0))</f>
        <v>2</v>
      </c>
      <c r="AH49" s="131" t="str">
        <f t="shared" si="2"/>
        <v>valic-wand,auriel-tomb,aurielian-powder</v>
      </c>
    </row>
    <row r="50" spans="2:34">
      <c r="B50" s="138" t="s">
        <v>1404</v>
      </c>
      <c r="C50" s="138">
        <v>2</v>
      </c>
      <c r="D50" s="153" t="s">
        <v>1673</v>
      </c>
      <c r="E50" s="131" t="str">
        <f>IFERROR(INDEX(Family[Family],MATCH(B50,Family[CatalystName],0)),"")</f>
        <v>AdventurerR2</v>
      </c>
      <c r="X50" s="135">
        <v>3</v>
      </c>
      <c r="Y50" s="179" t="s">
        <v>1400</v>
      </c>
      <c r="Z50" s="179" t="s">
        <v>1401</v>
      </c>
      <c r="AA50" s="179" t="s">
        <v>1407</v>
      </c>
      <c r="AB50" s="131">
        <v>2</v>
      </c>
      <c r="AC50" s="131">
        <v>1</v>
      </c>
      <c r="AD50" s="131">
        <v>4</v>
      </c>
      <c r="AE50" s="131">
        <f>INDEX(Catalysts[Rarity],MATCH(Y50,Catalysts[Catalyst],0))</f>
        <v>3</v>
      </c>
      <c r="AF50" s="131">
        <f>INDEX(Catalysts[Rarity],MATCH(Z50,Catalysts[Catalyst],0))</f>
        <v>3</v>
      </c>
      <c r="AG50" s="131">
        <f>INDEX(Catalysts[Rarity],MATCH(AA50,Catalysts[Catalyst],0))</f>
        <v>2</v>
      </c>
      <c r="AH50" s="131" t="str">
        <f t="shared" si="2"/>
        <v>auriel-tomb,nightdance-card,laeran-branch</v>
      </c>
    </row>
    <row r="51" spans="2:34">
      <c r="B51" s="138" t="s">
        <v>1410</v>
      </c>
      <c r="C51" s="138">
        <v>2</v>
      </c>
      <c r="D51" s="153" t="s">
        <v>1673</v>
      </c>
      <c r="E51" s="131" t="str">
        <f>IFERROR(INDEX(Family[Family],MATCH(B51,Family[CatalystName],0)),"")</f>
        <v>SoldierR2</v>
      </c>
      <c r="X51" s="135">
        <v>3</v>
      </c>
      <c r="Y51" s="179" t="s">
        <v>1401</v>
      </c>
      <c r="Z51" s="179" t="s">
        <v>1399</v>
      </c>
      <c r="AA51" s="179" t="s">
        <v>1406</v>
      </c>
      <c r="AB51" s="131">
        <v>2</v>
      </c>
      <c r="AC51" s="131">
        <v>1</v>
      </c>
      <c r="AD51" s="131">
        <v>4</v>
      </c>
      <c r="AE51" s="131">
        <f>INDEX(Catalysts[Rarity],MATCH(Y51,Catalysts[Catalyst],0))</f>
        <v>3</v>
      </c>
      <c r="AF51" s="131">
        <f>INDEX(Catalysts[Rarity],MATCH(Z51,Catalysts[Catalyst],0))</f>
        <v>3</v>
      </c>
      <c r="AG51" s="131">
        <f>INDEX(Catalysts[Rarity],MATCH(AA51,Catalysts[Catalyst],0))</f>
        <v>2</v>
      </c>
      <c r="AH51" s="131" t="str">
        <f t="shared" si="2"/>
        <v>nightdance-card,valic-wand,fennec-foot</v>
      </c>
    </row>
    <row r="52" spans="2:34">
      <c r="B52" s="138" t="s">
        <v>1406</v>
      </c>
      <c r="C52" s="138">
        <v>2</v>
      </c>
      <c r="D52" s="153" t="s">
        <v>1673</v>
      </c>
      <c r="E52" s="131" t="str">
        <f>IFERROR(INDEX(Family[Family],MATCH(B52,Family[CatalystName],0)),"")</f>
        <v/>
      </c>
      <c r="X52" s="135">
        <v>3</v>
      </c>
      <c r="Y52" s="179" t="s">
        <v>1402</v>
      </c>
      <c r="Z52" s="179" t="s">
        <v>1398</v>
      </c>
      <c r="AA52" s="179" t="s">
        <v>1404</v>
      </c>
      <c r="AB52" s="131">
        <v>2</v>
      </c>
      <c r="AC52" s="131">
        <v>1</v>
      </c>
      <c r="AD52" s="131">
        <v>4</v>
      </c>
      <c r="AE52" s="131">
        <f>INDEX(Catalysts[Rarity],MATCH(Y52,Catalysts[Catalyst],0))</f>
        <v>3</v>
      </c>
      <c r="AF52" s="131">
        <f>INDEX(Catalysts[Rarity],MATCH(Z52,Catalysts[Catalyst],0))</f>
        <v>3</v>
      </c>
      <c r="AG52" s="131">
        <f>INDEX(Catalysts[Rarity],MATCH(AA52,Catalysts[Catalyst],0))</f>
        <v>2</v>
      </c>
      <c r="AH52" s="131" t="str">
        <f t="shared" si="2"/>
        <v>drake-tail,star-crossed-knot,elf-bane</v>
      </c>
    </row>
    <row r="53" spans="2:34">
      <c r="B53" s="138" t="s">
        <v>1407</v>
      </c>
      <c r="C53" s="138">
        <v>2</v>
      </c>
      <c r="D53" s="153" t="s">
        <v>1673</v>
      </c>
      <c r="E53" s="131" t="str">
        <f>IFERROR(INDEX(Family[Family],MATCH(B53,Family[CatalystName],0)),"")</f>
        <v>MageR2</v>
      </c>
      <c r="X53" s="135">
        <v>3</v>
      </c>
      <c r="Y53" s="179" t="s">
        <v>1403</v>
      </c>
      <c r="Z53" s="179" t="s">
        <v>1402</v>
      </c>
      <c r="AA53" s="179" t="s">
        <v>1405</v>
      </c>
      <c r="AB53" s="131">
        <v>2</v>
      </c>
      <c r="AC53" s="131">
        <v>1</v>
      </c>
      <c r="AD53" s="131">
        <v>4</v>
      </c>
      <c r="AE53" s="131">
        <f>INDEX(Catalysts[Rarity],MATCH(Y53,Catalysts[Catalyst],0))</f>
        <v>3</v>
      </c>
      <c r="AF53" s="131">
        <f>INDEX(Catalysts[Rarity],MATCH(Z53,Catalysts[Catalyst],0))</f>
        <v>3</v>
      </c>
      <c r="AG53" s="131">
        <f>INDEX(Catalysts[Rarity],MATCH(AA53,Catalysts[Catalyst],0))</f>
        <v>2</v>
      </c>
      <c r="AH53" s="131" t="str">
        <f t="shared" si="2"/>
        <v>flamehills-idol,drake-tail,spectral-essence</v>
      </c>
    </row>
    <row r="54" spans="2:34">
      <c r="B54" s="138" t="s">
        <v>1405</v>
      </c>
      <c r="C54" s="138">
        <v>2</v>
      </c>
      <c r="D54" s="153" t="s">
        <v>1673</v>
      </c>
      <c r="E54" s="131" t="str">
        <f>IFERROR(INDEX(Family[Family],MATCH(B54,Family[CatalystName],0)),"")</f>
        <v>CreatureR2</v>
      </c>
      <c r="X54" s="135">
        <v>3</v>
      </c>
      <c r="Y54" s="179" t="s">
        <v>1398</v>
      </c>
      <c r="Z54" s="179" t="s">
        <v>1401</v>
      </c>
      <c r="AA54" s="179" t="s">
        <v>1410</v>
      </c>
      <c r="AB54" s="131">
        <v>2</v>
      </c>
      <c r="AC54" s="131">
        <v>1</v>
      </c>
      <c r="AD54" s="131">
        <v>4</v>
      </c>
      <c r="AE54" s="131">
        <f>INDEX(Catalysts[Rarity],MATCH(Y54,Catalysts[Catalyst],0))</f>
        <v>3</v>
      </c>
      <c r="AF54" s="131">
        <f>INDEX(Catalysts[Rarity],MATCH(Z54,Catalysts[Catalyst],0))</f>
        <v>3</v>
      </c>
      <c r="AG54" s="131">
        <f>INDEX(Catalysts[Rarity],MATCH(AA54,Catalysts[Catalyst],0))</f>
        <v>2</v>
      </c>
      <c r="AH54" s="131" t="str">
        <f t="shared" si="2"/>
        <v>star-crossed-knot,nightdance-card,eliore-tonic</v>
      </c>
    </row>
    <row r="55" spans="2:34">
      <c r="B55" s="138" t="s">
        <v>1382</v>
      </c>
      <c r="C55" s="138">
        <v>6</v>
      </c>
      <c r="D55" s="153" t="s">
        <v>1435</v>
      </c>
      <c r="E55" s="131" t="str">
        <f>IFERROR(INDEX(Family[Family],MATCH(B55,Family[CatalystName],0)),"")</f>
        <v/>
      </c>
      <c r="F55" s="131" t="s">
        <v>1681</v>
      </c>
      <c r="X55" s="135">
        <v>3</v>
      </c>
      <c r="Y55" s="179" t="s">
        <v>1399</v>
      </c>
      <c r="Z55" s="179" t="s">
        <v>1403</v>
      </c>
      <c r="AA55" s="179" t="s">
        <v>1408</v>
      </c>
      <c r="AB55" s="131">
        <v>2</v>
      </c>
      <c r="AC55" s="131">
        <v>1</v>
      </c>
      <c r="AD55" s="131">
        <v>4</v>
      </c>
      <c r="AE55" s="131">
        <f>INDEX(Catalysts[Rarity],MATCH(Y55,Catalysts[Catalyst],0))</f>
        <v>3</v>
      </c>
      <c r="AF55" s="131">
        <f>INDEX(Catalysts[Rarity],MATCH(Z55,Catalysts[Catalyst],0))</f>
        <v>3</v>
      </c>
      <c r="AG55" s="131">
        <f>INDEX(Catalysts[Rarity],MATCH(AA55,Catalysts[Catalyst],0))</f>
        <v>2</v>
      </c>
      <c r="AH55" s="131" t="str">
        <f t="shared" si="2"/>
        <v>valic-wand,flamehills-idol,aurielian-powder</v>
      </c>
    </row>
    <row r="56" spans="2:34">
      <c r="B56" s="138" t="s">
        <v>1387</v>
      </c>
      <c r="C56" s="138">
        <v>6</v>
      </c>
      <c r="D56" s="153" t="s">
        <v>1435</v>
      </c>
      <c r="E56" s="131" t="str">
        <f>IFERROR(INDEX(Family[Family],MATCH(B56,Family[CatalystName],0)),"")</f>
        <v>MageR6</v>
      </c>
      <c r="X56" s="135">
        <v>3</v>
      </c>
      <c r="Y56" s="179" t="s">
        <v>1400</v>
      </c>
      <c r="Z56" s="179" t="s">
        <v>1402</v>
      </c>
      <c r="AA56" s="179" t="s">
        <v>1407</v>
      </c>
      <c r="AB56" s="131">
        <v>2</v>
      </c>
      <c r="AC56" s="131">
        <v>1</v>
      </c>
      <c r="AD56" s="131">
        <v>4</v>
      </c>
      <c r="AE56" s="131">
        <f>INDEX(Catalysts[Rarity],MATCH(Y56,Catalysts[Catalyst],0))</f>
        <v>3</v>
      </c>
      <c r="AF56" s="131">
        <f>INDEX(Catalysts[Rarity],MATCH(Z56,Catalysts[Catalyst],0))</f>
        <v>3</v>
      </c>
      <c r="AG56" s="131">
        <f>INDEX(Catalysts[Rarity],MATCH(AA56,Catalysts[Catalyst],0))</f>
        <v>2</v>
      </c>
      <c r="AH56" s="131" t="str">
        <f t="shared" si="2"/>
        <v>auriel-tomb,drake-tail,laeran-branch</v>
      </c>
    </row>
    <row r="57" spans="2:34">
      <c r="B57" s="138" t="s">
        <v>1390</v>
      </c>
      <c r="C57" s="138">
        <v>5</v>
      </c>
      <c r="D57" s="153" t="s">
        <v>1435</v>
      </c>
      <c r="E57" s="131" t="str">
        <f>IFERROR(INDEX(Family[Family],MATCH(B57,Family[CatalystName],0)),"")</f>
        <v>SoldierR5</v>
      </c>
      <c r="X57" s="135">
        <v>3</v>
      </c>
      <c r="Y57" s="179" t="s">
        <v>1401</v>
      </c>
      <c r="Z57" s="179" t="s">
        <v>1400</v>
      </c>
      <c r="AA57" s="179" t="s">
        <v>1406</v>
      </c>
      <c r="AB57" s="131">
        <v>2</v>
      </c>
      <c r="AC57" s="131">
        <v>1</v>
      </c>
      <c r="AD57" s="131">
        <v>4</v>
      </c>
      <c r="AE57" s="131">
        <f>INDEX(Catalysts[Rarity],MATCH(Y57,Catalysts[Catalyst],0))</f>
        <v>3</v>
      </c>
      <c r="AF57" s="131">
        <f>INDEX(Catalysts[Rarity],MATCH(Z57,Catalysts[Catalyst],0))</f>
        <v>3</v>
      </c>
      <c r="AG57" s="131">
        <f>INDEX(Catalysts[Rarity],MATCH(AA57,Catalysts[Catalyst],0))</f>
        <v>2</v>
      </c>
      <c r="AH57" s="131" t="str">
        <f t="shared" si="2"/>
        <v>nightdance-card,auriel-tomb,fennec-foot</v>
      </c>
    </row>
    <row r="58" spans="2:34">
      <c r="B58" s="138" t="s">
        <v>1389</v>
      </c>
      <c r="C58" s="138">
        <v>5</v>
      </c>
      <c r="D58" s="153" t="s">
        <v>1435</v>
      </c>
      <c r="E58" s="131" t="str">
        <f>IFERROR(INDEX(Family[Family],MATCH(B58,Family[CatalystName],0)),"")</f>
        <v/>
      </c>
      <c r="X58" s="135">
        <v>3</v>
      </c>
      <c r="Y58" s="179" t="s">
        <v>1402</v>
      </c>
      <c r="Z58" s="179" t="s">
        <v>1399</v>
      </c>
      <c r="AA58" s="179" t="s">
        <v>1404</v>
      </c>
      <c r="AB58" s="131">
        <v>2</v>
      </c>
      <c r="AC58" s="131">
        <v>1</v>
      </c>
      <c r="AD58" s="131">
        <v>4</v>
      </c>
      <c r="AE58" s="131">
        <f>INDEX(Catalysts[Rarity],MATCH(Y58,Catalysts[Catalyst],0))</f>
        <v>3</v>
      </c>
      <c r="AF58" s="131">
        <f>INDEX(Catalysts[Rarity],MATCH(Z58,Catalysts[Catalyst],0))</f>
        <v>3</v>
      </c>
      <c r="AG58" s="131">
        <f>INDEX(Catalysts[Rarity],MATCH(AA58,Catalysts[Catalyst],0))</f>
        <v>2</v>
      </c>
      <c r="AH58" s="131" t="str">
        <f t="shared" si="2"/>
        <v>drake-tail,valic-wand,elf-bane</v>
      </c>
    </row>
    <row r="59" spans="2:34">
      <c r="B59" s="138" t="s">
        <v>1397</v>
      </c>
      <c r="C59" s="138">
        <v>4</v>
      </c>
      <c r="D59" s="153" t="s">
        <v>1435</v>
      </c>
      <c r="E59" s="131" t="str">
        <f>IFERROR(INDEX(Family[Family],MATCH(B59,Family[CatalystName],0)),"")</f>
        <v/>
      </c>
      <c r="F59" s="131" t="s">
        <v>1681</v>
      </c>
      <c r="X59" s="135">
        <v>3</v>
      </c>
      <c r="Y59" s="179" t="s">
        <v>1403</v>
      </c>
      <c r="Z59" s="179" t="s">
        <v>1399</v>
      </c>
      <c r="AA59" s="179" t="s">
        <v>1405</v>
      </c>
      <c r="AB59" s="131">
        <v>2</v>
      </c>
      <c r="AC59" s="131">
        <v>1</v>
      </c>
      <c r="AD59" s="131">
        <v>4</v>
      </c>
      <c r="AE59" s="131">
        <f>INDEX(Catalysts[Rarity],MATCH(Y59,Catalysts[Catalyst],0))</f>
        <v>3</v>
      </c>
      <c r="AF59" s="131">
        <f>INDEX(Catalysts[Rarity],MATCH(Z59,Catalysts[Catalyst],0))</f>
        <v>3</v>
      </c>
      <c r="AG59" s="131">
        <f>INDEX(Catalysts[Rarity],MATCH(AA59,Catalysts[Catalyst],0))</f>
        <v>2</v>
      </c>
      <c r="AH59" s="131" t="str">
        <f t="shared" si="2"/>
        <v>flamehills-idol,valic-wand,spectral-essence</v>
      </c>
    </row>
    <row r="60" spans="2:34">
      <c r="B60" s="141" t="s">
        <v>1396</v>
      </c>
      <c r="C60" s="138">
        <v>4</v>
      </c>
      <c r="D60" s="153" t="s">
        <v>1435</v>
      </c>
      <c r="E60" s="131" t="str">
        <f>IFERROR(INDEX(Family[Family],MATCH(B60,Family[CatalystName],0)),"")</f>
        <v/>
      </c>
      <c r="F60" s="131" t="s">
        <v>1681</v>
      </c>
      <c r="X60" s="135">
        <v>3</v>
      </c>
      <c r="Y60" s="179" t="s">
        <v>1398</v>
      </c>
      <c r="Z60" s="179" t="s">
        <v>1402</v>
      </c>
      <c r="AA60" s="179" t="s">
        <v>1404</v>
      </c>
      <c r="AB60" s="131">
        <v>2</v>
      </c>
      <c r="AC60" s="131">
        <v>1</v>
      </c>
      <c r="AD60" s="131">
        <v>4</v>
      </c>
      <c r="AE60" s="131">
        <f>INDEX(Catalysts[Rarity],MATCH(Y60,Catalysts[Catalyst],0))</f>
        <v>3</v>
      </c>
      <c r="AF60" s="131">
        <f>INDEX(Catalysts[Rarity],MATCH(Z60,Catalysts[Catalyst],0))</f>
        <v>3</v>
      </c>
      <c r="AG60" s="131">
        <f>INDEX(Catalysts[Rarity],MATCH(AA60,Catalysts[Catalyst],0))</f>
        <v>2</v>
      </c>
      <c r="AH60" s="131" t="str">
        <f t="shared" si="2"/>
        <v>star-crossed-knot,drake-tail,elf-bane</v>
      </c>
    </row>
    <row r="61" spans="2:34">
      <c r="B61" s="138" t="s">
        <v>1403</v>
      </c>
      <c r="C61" s="138">
        <v>3</v>
      </c>
      <c r="D61" s="153" t="s">
        <v>1435</v>
      </c>
      <c r="E61" s="131" t="str">
        <f>IFERROR(INDEX(Family[Family],MATCH(B61,Family[CatalystName],0)),"")</f>
        <v/>
      </c>
      <c r="F61" s="131" t="s">
        <v>1681</v>
      </c>
      <c r="X61" s="135">
        <v>3</v>
      </c>
      <c r="Y61" s="179" t="s">
        <v>1399</v>
      </c>
      <c r="Z61" s="179" t="s">
        <v>1398</v>
      </c>
      <c r="AA61" s="179" t="s">
        <v>1405</v>
      </c>
      <c r="AB61" s="131">
        <v>2</v>
      </c>
      <c r="AC61" s="131">
        <v>1</v>
      </c>
      <c r="AD61" s="131">
        <v>4</v>
      </c>
      <c r="AE61" s="131">
        <f>INDEX(Catalysts[Rarity],MATCH(Y61,Catalysts[Catalyst],0))</f>
        <v>3</v>
      </c>
      <c r="AF61" s="131">
        <f>INDEX(Catalysts[Rarity],MATCH(Z61,Catalysts[Catalyst],0))</f>
        <v>3</v>
      </c>
      <c r="AG61" s="131">
        <f>INDEX(Catalysts[Rarity],MATCH(AA61,Catalysts[Catalyst],0))</f>
        <v>2</v>
      </c>
      <c r="AH61" s="131" t="str">
        <f t="shared" si="2"/>
        <v>valic-wand,star-crossed-knot,spectral-essence</v>
      </c>
    </row>
    <row r="62" spans="2:34">
      <c r="B62" s="138" t="s">
        <v>1399</v>
      </c>
      <c r="C62" s="138">
        <v>3</v>
      </c>
      <c r="D62" s="153" t="s">
        <v>1435</v>
      </c>
      <c r="E62" s="131" t="str">
        <f>IFERROR(INDEX(Family[Family],MATCH(B62,Family[CatalystName],0)),"")</f>
        <v/>
      </c>
      <c r="F62" s="131" t="s">
        <v>1681</v>
      </c>
      <c r="X62" s="135">
        <v>4</v>
      </c>
      <c r="Y62" s="179" t="s">
        <v>1397</v>
      </c>
      <c r="Z62" s="179" t="s">
        <v>1400</v>
      </c>
      <c r="AA62" s="179" t="s">
        <v>1401</v>
      </c>
      <c r="AB62" s="131">
        <v>2</v>
      </c>
      <c r="AC62" s="131">
        <v>2</v>
      </c>
      <c r="AD62" s="131">
        <v>2</v>
      </c>
      <c r="AE62" s="131">
        <f>INDEX(Catalysts[Rarity],MATCH(Y62,Catalysts[Catalyst],0))</f>
        <v>4</v>
      </c>
      <c r="AF62" s="131">
        <f>INDEX(Catalysts[Rarity],MATCH(Z62,Catalysts[Catalyst],0))</f>
        <v>3</v>
      </c>
      <c r="AG62" s="131">
        <f>INDEX(Catalysts[Rarity],MATCH(AA62,Catalysts[Catalyst],0))</f>
        <v>3</v>
      </c>
      <c r="AH62" s="131" t="str">
        <f t="shared" si="2"/>
        <v>lava-beetle,auriel-tomb,nightdance-card</v>
      </c>
    </row>
    <row r="63" spans="2:34">
      <c r="B63" s="138" t="s">
        <v>1416</v>
      </c>
      <c r="C63" s="138">
        <v>1</v>
      </c>
      <c r="E63" s="131" t="str">
        <f>IFERROR(INDEX(Family[Family],MATCH(B63,Family[CatalystName],0)),"")</f>
        <v/>
      </c>
      <c r="X63" s="135">
        <v>4</v>
      </c>
      <c r="Y63" s="179" t="s">
        <v>1396</v>
      </c>
      <c r="Z63" s="179" t="s">
        <v>1401</v>
      </c>
      <c r="AA63" s="179" t="s">
        <v>1400</v>
      </c>
      <c r="AB63" s="131">
        <v>2</v>
      </c>
      <c r="AC63" s="131">
        <v>2</v>
      </c>
      <c r="AD63" s="131">
        <v>2</v>
      </c>
      <c r="AE63" s="131">
        <f>INDEX(Catalysts[Rarity],MATCH(Y63,Catalysts[Catalyst],0))</f>
        <v>4</v>
      </c>
      <c r="AF63" s="131">
        <f>INDEX(Catalysts[Rarity],MATCH(Z63,Catalysts[Catalyst],0))</f>
        <v>3</v>
      </c>
      <c r="AG63" s="131">
        <f>INDEX(Catalysts[Rarity],MATCH(AA63,Catalysts[Catalyst],0))</f>
        <v>3</v>
      </c>
      <c r="AH63" s="131" t="str">
        <f t="shared" si="2"/>
        <v>tark-ritual-blade,nightdance-card,auriel-tomb</v>
      </c>
    </row>
    <row r="64" spans="2:34">
      <c r="B64" s="138" t="s">
        <v>1412</v>
      </c>
      <c r="C64" s="138">
        <v>1</v>
      </c>
      <c r="E64" s="131" t="str">
        <f>IFERROR(INDEX(Family[Family],MATCH(B64,Family[CatalystName],0)),"")</f>
        <v/>
      </c>
      <c r="X64" s="135">
        <v>4</v>
      </c>
      <c r="Y64" s="179" t="s">
        <v>1395</v>
      </c>
      <c r="Z64" s="179" t="s">
        <v>1402</v>
      </c>
      <c r="AA64" s="179" t="s">
        <v>1403</v>
      </c>
      <c r="AB64" s="131">
        <v>2</v>
      </c>
      <c r="AC64" s="131">
        <v>2</v>
      </c>
      <c r="AD64" s="131">
        <v>2</v>
      </c>
      <c r="AE64" s="131">
        <f>INDEX(Catalysts[Rarity],MATCH(Y64,Catalysts[Catalyst],0))</f>
        <v>4</v>
      </c>
      <c r="AF64" s="131">
        <f>INDEX(Catalysts[Rarity],MATCH(Z64,Catalysts[Catalyst],0))</f>
        <v>3</v>
      </c>
      <c r="AG64" s="131">
        <f>INDEX(Catalysts[Rarity],MATCH(AA64,Catalysts[Catalyst],0))</f>
        <v>3</v>
      </c>
      <c r="AH64" s="131" t="str">
        <f t="shared" si="2"/>
        <v>eliore-brandy,drake-tail,flamehills-idol</v>
      </c>
    </row>
    <row r="65" spans="2:34">
      <c r="B65" s="138" t="s">
        <v>1413</v>
      </c>
      <c r="C65" s="138">
        <v>1</v>
      </c>
      <c r="E65" s="131" t="str">
        <f>IFERROR(INDEX(Family[Family],MATCH(B65,Family[CatalystName],0)),"")</f>
        <v>CreatureR1</v>
      </c>
      <c r="X65" s="135">
        <v>4</v>
      </c>
      <c r="Y65" s="179" t="s">
        <v>1394</v>
      </c>
      <c r="Z65" s="179" t="s">
        <v>1403</v>
      </c>
      <c r="AA65" s="179" t="s">
        <v>1400</v>
      </c>
      <c r="AB65" s="131">
        <v>2</v>
      </c>
      <c r="AC65" s="131">
        <v>2</v>
      </c>
      <c r="AD65" s="131">
        <v>2</v>
      </c>
      <c r="AE65" s="131">
        <f>INDEX(Catalysts[Rarity],MATCH(Y65,Catalysts[Catalyst],0))</f>
        <v>4</v>
      </c>
      <c r="AF65" s="131">
        <f>INDEX(Catalysts[Rarity],MATCH(Z65,Catalysts[Catalyst],0))</f>
        <v>3</v>
      </c>
      <c r="AG65" s="131">
        <f>INDEX(Catalysts[Rarity],MATCH(AA65,Catalysts[Catalyst],0))</f>
        <v>3</v>
      </c>
      <c r="AH65" s="131" t="str">
        <f t="shared" si="2"/>
        <v>caliex-root,flamehills-idol,auriel-tomb</v>
      </c>
    </row>
    <row r="66" spans="2:34">
      <c r="B66" s="138" t="s">
        <v>1411</v>
      </c>
      <c r="C66" s="138">
        <v>1</v>
      </c>
      <c r="E66" s="131" t="str">
        <f>IFERROR(INDEX(Family[Family],MATCH(B66,Family[CatalystName],0)),"")</f>
        <v>MageR1</v>
      </c>
      <c r="X66" s="135">
        <v>4</v>
      </c>
      <c r="Y66" s="179" t="s">
        <v>1393</v>
      </c>
      <c r="Z66" s="179" t="s">
        <v>1398</v>
      </c>
      <c r="AA66" s="179" t="s">
        <v>1399</v>
      </c>
      <c r="AB66" s="131">
        <v>2</v>
      </c>
      <c r="AC66" s="131">
        <v>2</v>
      </c>
      <c r="AD66" s="131">
        <v>2</v>
      </c>
      <c r="AE66" s="131">
        <f>INDEX(Catalysts[Rarity],MATCH(Y66,Catalysts[Catalyst],0))</f>
        <v>4</v>
      </c>
      <c r="AF66" s="131">
        <f>INDEX(Catalysts[Rarity],MATCH(Z66,Catalysts[Catalyst],0))</f>
        <v>3</v>
      </c>
      <c r="AG66" s="131">
        <f>INDEX(Catalysts[Rarity],MATCH(AA66,Catalysts[Catalyst],0))</f>
        <v>3</v>
      </c>
      <c r="AH66" s="131" t="str">
        <f t="shared" si="2"/>
        <v>glaciel-rose,star-crossed-knot,valic-wand</v>
      </c>
    </row>
    <row r="67" spans="2:34">
      <c r="B67" s="138" t="s">
        <v>1418</v>
      </c>
      <c r="C67" s="138">
        <v>1</v>
      </c>
      <c r="E67" s="131" t="str">
        <f>IFERROR(INDEX(Family[Family],MATCH(B67,Family[CatalystName],0)),"")</f>
        <v>PriestR1</v>
      </c>
      <c r="X67" s="135">
        <v>4</v>
      </c>
      <c r="Y67" s="179" t="s">
        <v>1397</v>
      </c>
      <c r="Z67" s="179" t="s">
        <v>1399</v>
      </c>
      <c r="AA67" s="179" t="s">
        <v>1398</v>
      </c>
      <c r="AB67" s="131">
        <v>2</v>
      </c>
      <c r="AC67" s="131">
        <v>2</v>
      </c>
      <c r="AD67" s="131">
        <v>2</v>
      </c>
      <c r="AE67" s="131">
        <f>INDEX(Catalysts[Rarity],MATCH(Y67,Catalysts[Catalyst],0))</f>
        <v>4</v>
      </c>
      <c r="AF67" s="131">
        <f>INDEX(Catalysts[Rarity],MATCH(Z67,Catalysts[Catalyst],0))</f>
        <v>3</v>
      </c>
      <c r="AG67" s="131">
        <f>INDEX(Catalysts[Rarity],MATCH(AA67,Catalysts[Catalyst],0))</f>
        <v>3</v>
      </c>
      <c r="AH67" s="131" t="str">
        <f t="shared" si="2"/>
        <v>lava-beetle,valic-wand,star-crossed-knot</v>
      </c>
    </row>
    <row r="68" spans="2:34">
      <c r="B68" s="140" t="s">
        <v>1414</v>
      </c>
      <c r="C68" s="138">
        <v>1</v>
      </c>
      <c r="E68" s="131" t="str">
        <f>IFERROR(INDEX(Family[Family],MATCH(B68,Family[CatalystName],0)),"")</f>
        <v>SoldierR1</v>
      </c>
      <c r="X68" s="135">
        <v>4</v>
      </c>
      <c r="Y68" s="179" t="s">
        <v>1396</v>
      </c>
      <c r="Z68" s="179" t="s">
        <v>1400</v>
      </c>
      <c r="AA68" s="179" t="s">
        <v>1399</v>
      </c>
      <c r="AB68" s="131">
        <v>2</v>
      </c>
      <c r="AC68" s="131">
        <v>2</v>
      </c>
      <c r="AD68" s="131">
        <v>2</v>
      </c>
      <c r="AE68" s="131">
        <f>INDEX(Catalysts[Rarity],MATCH(Y68,Catalysts[Catalyst],0))</f>
        <v>4</v>
      </c>
      <c r="AF68" s="131">
        <f>INDEX(Catalysts[Rarity],MATCH(Z68,Catalysts[Catalyst],0))</f>
        <v>3</v>
      </c>
      <c r="AG68" s="131">
        <f>INDEX(Catalysts[Rarity],MATCH(AA68,Catalysts[Catalyst],0))</f>
        <v>3</v>
      </c>
      <c r="AH68" s="131" t="str">
        <f t="shared" si="2"/>
        <v>tark-ritual-blade,auriel-tomb,valic-wand</v>
      </c>
    </row>
    <row r="69" spans="2:34">
      <c r="B69" s="138" t="s">
        <v>1415</v>
      </c>
      <c r="C69" s="138">
        <v>1</v>
      </c>
      <c r="E69" s="131" t="str">
        <f>IFERROR(INDEX(Family[Family],MATCH(B69,Family[CatalystName],0)),"")</f>
        <v/>
      </c>
      <c r="X69" s="135">
        <v>4</v>
      </c>
      <c r="Y69" s="179" t="s">
        <v>1395</v>
      </c>
      <c r="Z69" s="179" t="s">
        <v>1401</v>
      </c>
      <c r="AA69" s="179" t="s">
        <v>1403</v>
      </c>
      <c r="AB69" s="131">
        <v>2</v>
      </c>
      <c r="AC69" s="131">
        <v>2</v>
      </c>
      <c r="AD69" s="131">
        <v>2</v>
      </c>
      <c r="AE69" s="131">
        <f>INDEX(Catalysts[Rarity],MATCH(Y69,Catalysts[Catalyst],0))</f>
        <v>4</v>
      </c>
      <c r="AF69" s="131">
        <f>INDEX(Catalysts[Rarity],MATCH(Z69,Catalysts[Catalyst],0))</f>
        <v>3</v>
      </c>
      <c r="AG69" s="131">
        <f>INDEX(Catalysts[Rarity],MATCH(AA69,Catalysts[Catalyst],0))</f>
        <v>3</v>
      </c>
      <c r="AH69" s="131" t="str">
        <f t="shared" si="2"/>
        <v>eliore-brandy,nightdance-card,flamehills-idol</v>
      </c>
    </row>
    <row r="70" spans="2:34">
      <c r="B70" s="138" t="s">
        <v>1417</v>
      </c>
      <c r="C70" s="138">
        <v>1</v>
      </c>
      <c r="E70" s="131" t="str">
        <f>IFERROR(INDEX(Family[Family],MATCH(B70,Family[CatalystName],0)),"")</f>
        <v>AdventurerR1</v>
      </c>
      <c r="X70" s="135">
        <v>4</v>
      </c>
      <c r="Y70" s="179" t="s">
        <v>1394</v>
      </c>
      <c r="Z70" s="179" t="s">
        <v>1402</v>
      </c>
      <c r="AA70" s="179" t="s">
        <v>1398</v>
      </c>
      <c r="AB70" s="131">
        <v>2</v>
      </c>
      <c r="AC70" s="131">
        <v>2</v>
      </c>
      <c r="AD70" s="131">
        <v>2</v>
      </c>
      <c r="AE70" s="131">
        <f>INDEX(Catalysts[Rarity],MATCH(Y70,Catalysts[Catalyst],0))</f>
        <v>4</v>
      </c>
      <c r="AF70" s="131">
        <f>INDEX(Catalysts[Rarity],MATCH(Z70,Catalysts[Catalyst],0))</f>
        <v>3</v>
      </c>
      <c r="AG70" s="131">
        <f>INDEX(Catalysts[Rarity],MATCH(AA70,Catalysts[Catalyst],0))</f>
        <v>3</v>
      </c>
      <c r="AH70" s="131" t="str">
        <f t="shared" si="2"/>
        <v>caliex-root,drake-tail,star-crossed-knot</v>
      </c>
    </row>
    <row r="71" spans="2:34">
      <c r="X71" s="135">
        <v>4</v>
      </c>
      <c r="Y71" s="179" t="s">
        <v>1393</v>
      </c>
      <c r="Z71" s="179" t="s">
        <v>1403</v>
      </c>
      <c r="AA71" s="179" t="s">
        <v>1402</v>
      </c>
      <c r="AB71" s="131">
        <v>2</v>
      </c>
      <c r="AC71" s="131">
        <v>2</v>
      </c>
      <c r="AD71" s="131">
        <v>2</v>
      </c>
      <c r="AE71" s="131">
        <f>INDEX(Catalysts[Rarity],MATCH(Y71,Catalysts[Catalyst],0))</f>
        <v>4</v>
      </c>
      <c r="AF71" s="131">
        <f>INDEX(Catalysts[Rarity],MATCH(Z71,Catalysts[Catalyst],0))</f>
        <v>3</v>
      </c>
      <c r="AG71" s="131">
        <f>INDEX(Catalysts[Rarity],MATCH(AA71,Catalysts[Catalyst],0))</f>
        <v>3</v>
      </c>
      <c r="AH71" s="131" t="str">
        <f t="shared" si="2"/>
        <v>glaciel-rose,flamehills-idol,drake-tail</v>
      </c>
    </row>
    <row r="72" spans="2:34">
      <c r="X72" s="135">
        <v>4</v>
      </c>
      <c r="Y72" s="179" t="s">
        <v>1397</v>
      </c>
      <c r="Z72" s="179" t="s">
        <v>1398</v>
      </c>
      <c r="AA72" s="179" t="s">
        <v>1401</v>
      </c>
      <c r="AB72" s="131">
        <v>2</v>
      </c>
      <c r="AC72" s="131">
        <v>2</v>
      </c>
      <c r="AD72" s="131">
        <v>2</v>
      </c>
      <c r="AE72" s="131">
        <f>INDEX(Catalysts[Rarity],MATCH(Y72,Catalysts[Catalyst],0))</f>
        <v>4</v>
      </c>
      <c r="AF72" s="131">
        <f>INDEX(Catalysts[Rarity],MATCH(Z72,Catalysts[Catalyst],0))</f>
        <v>3</v>
      </c>
      <c r="AG72" s="131">
        <f>INDEX(Catalysts[Rarity],MATCH(AA72,Catalysts[Catalyst],0))</f>
        <v>3</v>
      </c>
      <c r="AH72" s="131" t="str">
        <f t="shared" si="2"/>
        <v>lava-beetle,star-crossed-knot,nightdance-card</v>
      </c>
    </row>
    <row r="73" spans="2:34">
      <c r="X73" s="135">
        <v>4</v>
      </c>
      <c r="Y73" s="179" t="s">
        <v>1396</v>
      </c>
      <c r="Z73" s="179" t="s">
        <v>1399</v>
      </c>
      <c r="AA73" s="179" t="s">
        <v>1402</v>
      </c>
      <c r="AB73" s="131">
        <v>2</v>
      </c>
      <c r="AC73" s="131">
        <v>2</v>
      </c>
      <c r="AD73" s="131">
        <v>2</v>
      </c>
      <c r="AE73" s="131">
        <f>INDEX(Catalysts[Rarity],MATCH(Y73,Catalysts[Catalyst],0))</f>
        <v>4</v>
      </c>
      <c r="AF73" s="131">
        <f>INDEX(Catalysts[Rarity],MATCH(Z73,Catalysts[Catalyst],0))</f>
        <v>3</v>
      </c>
      <c r="AG73" s="131">
        <f>INDEX(Catalysts[Rarity],MATCH(AA73,Catalysts[Catalyst],0))</f>
        <v>3</v>
      </c>
      <c r="AH73" s="131" t="str">
        <f t="shared" si="2"/>
        <v>tark-ritual-blade,valic-wand,drake-tail</v>
      </c>
    </row>
    <row r="74" spans="2:34">
      <c r="X74" s="135">
        <v>4</v>
      </c>
      <c r="Y74" s="179" t="s">
        <v>1395</v>
      </c>
      <c r="Z74" s="179" t="s">
        <v>1400</v>
      </c>
      <c r="AA74" s="179" t="s">
        <v>1403</v>
      </c>
      <c r="AB74" s="131">
        <v>2</v>
      </c>
      <c r="AC74" s="131">
        <v>2</v>
      </c>
      <c r="AD74" s="131">
        <v>2</v>
      </c>
      <c r="AE74" s="131">
        <f>INDEX(Catalysts[Rarity],MATCH(Y74,Catalysts[Catalyst],0))</f>
        <v>4</v>
      </c>
      <c r="AF74" s="131">
        <f>INDEX(Catalysts[Rarity],MATCH(Z74,Catalysts[Catalyst],0))</f>
        <v>3</v>
      </c>
      <c r="AG74" s="131">
        <f>INDEX(Catalysts[Rarity],MATCH(AA74,Catalysts[Catalyst],0))</f>
        <v>3</v>
      </c>
      <c r="AH74" s="131" t="str">
        <f t="shared" si="2"/>
        <v>eliore-brandy,auriel-tomb,flamehills-idol</v>
      </c>
    </row>
    <row r="75" spans="2:34">
      <c r="B75" s="136" t="s">
        <v>1379</v>
      </c>
      <c r="C75" s="136" t="s">
        <v>56</v>
      </c>
      <c r="D75" s="136" t="s">
        <v>1380</v>
      </c>
      <c r="X75" s="135">
        <v>4</v>
      </c>
      <c r="Y75" s="179" t="s">
        <v>1394</v>
      </c>
      <c r="Z75" s="179" t="s">
        <v>1401</v>
      </c>
      <c r="AA75" s="179" t="s">
        <v>1402</v>
      </c>
      <c r="AB75" s="131">
        <v>2</v>
      </c>
      <c r="AC75" s="131">
        <v>2</v>
      </c>
      <c r="AD75" s="131">
        <v>2</v>
      </c>
      <c r="AE75" s="131">
        <f>INDEX(Catalysts[Rarity],MATCH(Y75,Catalysts[Catalyst],0))</f>
        <v>4</v>
      </c>
      <c r="AF75" s="131">
        <f>INDEX(Catalysts[Rarity],MATCH(Z75,Catalysts[Catalyst],0))</f>
        <v>3</v>
      </c>
      <c r="AG75" s="131">
        <f>INDEX(Catalysts[Rarity],MATCH(AA75,Catalysts[Catalyst],0))</f>
        <v>3</v>
      </c>
      <c r="AH75" s="131" t="str">
        <f t="shared" si="2"/>
        <v>caliex-root,nightdance-card,drake-tail</v>
      </c>
    </row>
    <row r="76" spans="2:34">
      <c r="B76" s="131" t="s">
        <v>1382</v>
      </c>
      <c r="C76" s="131">
        <v>6</v>
      </c>
      <c r="D76" s="131">
        <v>1</v>
      </c>
      <c r="X76" s="135">
        <v>4</v>
      </c>
      <c r="Y76" s="179" t="s">
        <v>1393</v>
      </c>
      <c r="Z76" s="179" t="s">
        <v>1402</v>
      </c>
      <c r="AA76" s="179" t="s">
        <v>1400</v>
      </c>
      <c r="AB76" s="131">
        <v>2</v>
      </c>
      <c r="AC76" s="131">
        <v>2</v>
      </c>
      <c r="AD76" s="131">
        <v>2</v>
      </c>
      <c r="AE76" s="131">
        <f>INDEX(Catalysts[Rarity],MATCH(Y76,Catalysts[Catalyst],0))</f>
        <v>4</v>
      </c>
      <c r="AF76" s="131">
        <f>INDEX(Catalysts[Rarity],MATCH(Z76,Catalysts[Catalyst],0))</f>
        <v>3</v>
      </c>
      <c r="AG76" s="131">
        <f>INDEX(Catalysts[Rarity],MATCH(AA76,Catalysts[Catalyst],0))</f>
        <v>3</v>
      </c>
      <c r="AH76" s="131" t="str">
        <f t="shared" si="2"/>
        <v>glaciel-rose,drake-tail,auriel-tomb</v>
      </c>
    </row>
    <row r="77" spans="2:34">
      <c r="B77" s="131" t="s">
        <v>1383</v>
      </c>
      <c r="C77" s="131">
        <v>6</v>
      </c>
      <c r="D77" s="131">
        <v>1</v>
      </c>
      <c r="X77" s="135">
        <v>4</v>
      </c>
      <c r="Y77" s="179" t="s">
        <v>1397</v>
      </c>
      <c r="Z77" s="179" t="s">
        <v>1403</v>
      </c>
      <c r="AA77" s="179" t="s">
        <v>1401</v>
      </c>
      <c r="AB77" s="131">
        <v>2</v>
      </c>
      <c r="AC77" s="131">
        <v>2</v>
      </c>
      <c r="AD77" s="131">
        <v>2</v>
      </c>
      <c r="AE77" s="131">
        <f>INDEX(Catalysts[Rarity],MATCH(Y77,Catalysts[Catalyst],0))</f>
        <v>4</v>
      </c>
      <c r="AF77" s="131">
        <f>INDEX(Catalysts[Rarity],MATCH(Z77,Catalysts[Catalyst],0))</f>
        <v>3</v>
      </c>
      <c r="AG77" s="131">
        <f>INDEX(Catalysts[Rarity],MATCH(AA77,Catalysts[Catalyst],0))</f>
        <v>3</v>
      </c>
      <c r="AH77" s="131" t="str">
        <f t="shared" si="2"/>
        <v>lava-beetle,flamehills-idol,nightdance-card</v>
      </c>
    </row>
    <row r="78" spans="2:34">
      <c r="B78" s="131" t="s">
        <v>1385</v>
      </c>
      <c r="C78" s="131">
        <v>6</v>
      </c>
      <c r="D78" s="131">
        <v>1</v>
      </c>
      <c r="X78" s="135">
        <v>4</v>
      </c>
      <c r="Y78" s="179" t="s">
        <v>1396</v>
      </c>
      <c r="Z78" s="179" t="s">
        <v>1398</v>
      </c>
      <c r="AA78" s="179" t="s">
        <v>1403</v>
      </c>
      <c r="AB78" s="131">
        <v>2</v>
      </c>
      <c r="AC78" s="131">
        <v>2</v>
      </c>
      <c r="AD78" s="131">
        <v>2</v>
      </c>
      <c r="AE78" s="131">
        <f>INDEX(Catalysts[Rarity],MATCH(Y78,Catalysts[Catalyst],0))</f>
        <v>4</v>
      </c>
      <c r="AF78" s="131">
        <f>INDEX(Catalysts[Rarity],MATCH(Z78,Catalysts[Catalyst],0))</f>
        <v>3</v>
      </c>
      <c r="AG78" s="131">
        <f>INDEX(Catalysts[Rarity],MATCH(AA78,Catalysts[Catalyst],0))</f>
        <v>3</v>
      </c>
      <c r="AH78" s="131" t="str">
        <f t="shared" si="2"/>
        <v>tark-ritual-blade,star-crossed-knot,flamehills-idol</v>
      </c>
    </row>
    <row r="79" spans="2:34">
      <c r="B79" s="131" t="s">
        <v>1386</v>
      </c>
      <c r="C79" s="131">
        <v>6</v>
      </c>
      <c r="D79" s="131">
        <v>0</v>
      </c>
      <c r="X79" s="135">
        <v>5</v>
      </c>
      <c r="Y79" s="179" t="s">
        <v>1388</v>
      </c>
      <c r="Z79" s="179" t="s">
        <v>1392</v>
      </c>
      <c r="AA79" s="179" t="s">
        <v>1393</v>
      </c>
      <c r="AB79" s="131">
        <v>1</v>
      </c>
      <c r="AC79" s="131">
        <v>1</v>
      </c>
      <c r="AD79" s="131">
        <v>2</v>
      </c>
      <c r="AE79" s="131">
        <f>INDEX(Catalysts[Rarity],MATCH(Y79,Catalysts[Catalyst],0))</f>
        <v>5</v>
      </c>
      <c r="AF79" s="131">
        <f>INDEX(Catalysts[Rarity],MATCH(Z79,Catalysts[Catalyst],0))</f>
        <v>5</v>
      </c>
      <c r="AG79" s="131">
        <f>INDEX(Catalysts[Rarity],MATCH(AA79,Catalysts[Catalyst],0))</f>
        <v>4</v>
      </c>
      <c r="AH79" s="131" t="str">
        <f t="shared" si="2"/>
        <v>phoenix-feather,florenite-ore,glaciel-rose</v>
      </c>
    </row>
    <row r="80" spans="2:34">
      <c r="B80" s="131" t="s">
        <v>1387</v>
      </c>
      <c r="C80" s="131">
        <v>6</v>
      </c>
      <c r="D80" s="131">
        <v>0</v>
      </c>
      <c r="X80" s="135">
        <v>5</v>
      </c>
      <c r="Y80" s="179" t="s">
        <v>1389</v>
      </c>
      <c r="Z80" s="179" t="s">
        <v>1390</v>
      </c>
      <c r="AA80" s="179" t="s">
        <v>1394</v>
      </c>
      <c r="AB80" s="131">
        <v>1</v>
      </c>
      <c r="AC80" s="131">
        <v>1</v>
      </c>
      <c r="AD80" s="131">
        <v>2</v>
      </c>
      <c r="AE80" s="131">
        <f>INDEX(Catalysts[Rarity],MATCH(Y80,Catalysts[Catalyst],0))</f>
        <v>5</v>
      </c>
      <c r="AF80" s="131">
        <f>INDEX(Catalysts[Rarity],MATCH(Z80,Catalysts[Catalyst],0))</f>
        <v>5</v>
      </c>
      <c r="AG80" s="131">
        <f>INDEX(Catalysts[Rarity],MATCH(AA80,Catalysts[Catalyst],0))</f>
        <v>4</v>
      </c>
      <c r="AH80" s="131" t="str">
        <f t="shared" si="2"/>
        <v>cyclops-eye,auriel-bauble,caliex-root</v>
      </c>
    </row>
    <row r="81" spans="2:34">
      <c r="B81" s="131" t="s">
        <v>1388</v>
      </c>
      <c r="C81" s="131">
        <v>5</v>
      </c>
      <c r="D81" s="131">
        <v>4</v>
      </c>
      <c r="X81" s="135">
        <v>5</v>
      </c>
      <c r="Y81" s="179" t="s">
        <v>1390</v>
      </c>
      <c r="Z81" s="179" t="s">
        <v>1391</v>
      </c>
      <c r="AA81" s="179" t="s">
        <v>1395</v>
      </c>
      <c r="AB81" s="131">
        <v>1</v>
      </c>
      <c r="AC81" s="131">
        <v>1</v>
      </c>
      <c r="AD81" s="131">
        <v>2</v>
      </c>
      <c r="AE81" s="131">
        <f>INDEX(Catalysts[Rarity],MATCH(Y81,Catalysts[Catalyst],0))</f>
        <v>5</v>
      </c>
      <c r="AF81" s="131">
        <f>INDEX(Catalysts[Rarity],MATCH(Z81,Catalysts[Catalyst],0))</f>
        <v>5</v>
      </c>
      <c r="AG81" s="131">
        <f>INDEX(Catalysts[Rarity],MATCH(AA81,Catalysts[Catalyst],0))</f>
        <v>4</v>
      </c>
      <c r="AH81" s="131" t="str">
        <f t="shared" si="2"/>
        <v>auriel-bauble,wyvern-horn,eliore-brandy</v>
      </c>
    </row>
    <row r="82" spans="2:34">
      <c r="B82" s="131" t="s">
        <v>1389</v>
      </c>
      <c r="C82" s="131">
        <v>5</v>
      </c>
      <c r="D82" s="131">
        <v>4</v>
      </c>
      <c r="X82" s="135">
        <v>5</v>
      </c>
      <c r="Y82" s="179" t="s">
        <v>1391</v>
      </c>
      <c r="Z82" s="179" t="s">
        <v>1388</v>
      </c>
      <c r="AA82" s="179" t="s">
        <v>1396</v>
      </c>
      <c r="AB82" s="131">
        <v>1</v>
      </c>
      <c r="AC82" s="131">
        <v>1</v>
      </c>
      <c r="AD82" s="131">
        <v>2</v>
      </c>
      <c r="AE82" s="131">
        <f>INDEX(Catalysts[Rarity],MATCH(Y82,Catalysts[Catalyst],0))</f>
        <v>5</v>
      </c>
      <c r="AF82" s="131">
        <f>INDEX(Catalysts[Rarity],MATCH(Z82,Catalysts[Catalyst],0))</f>
        <v>5</v>
      </c>
      <c r="AG82" s="131">
        <f>INDEX(Catalysts[Rarity],MATCH(AA82,Catalysts[Catalyst],0))</f>
        <v>4</v>
      </c>
      <c r="AH82" s="131" t="str">
        <f t="shared" si="2"/>
        <v>wyvern-horn,phoenix-feather,tark-ritual-blade</v>
      </c>
    </row>
    <row r="83" spans="2:34">
      <c r="B83" s="131" t="s">
        <v>1390</v>
      </c>
      <c r="C83" s="131">
        <v>5</v>
      </c>
      <c r="D83" s="131">
        <v>3</v>
      </c>
      <c r="X83" s="135">
        <v>5</v>
      </c>
      <c r="Y83" s="179" t="s">
        <v>1392</v>
      </c>
      <c r="Z83" s="179" t="s">
        <v>1389</v>
      </c>
      <c r="AA83" s="179" t="s">
        <v>1397</v>
      </c>
      <c r="AB83" s="131">
        <v>1</v>
      </c>
      <c r="AC83" s="131">
        <v>1</v>
      </c>
      <c r="AD83" s="131">
        <v>2</v>
      </c>
      <c r="AE83" s="131">
        <f>INDEX(Catalysts[Rarity],MATCH(Y83,Catalysts[Catalyst],0))</f>
        <v>5</v>
      </c>
      <c r="AF83" s="131">
        <f>INDEX(Catalysts[Rarity],MATCH(Z83,Catalysts[Catalyst],0))</f>
        <v>5</v>
      </c>
      <c r="AG83" s="131">
        <f>INDEX(Catalysts[Rarity],MATCH(AA83,Catalysts[Catalyst],0))</f>
        <v>4</v>
      </c>
      <c r="AH83" s="131" t="str">
        <f t="shared" si="2"/>
        <v>florenite-ore,cyclops-eye,lava-beetle</v>
      </c>
    </row>
    <row r="84" spans="2:34">
      <c r="B84" s="131" t="s">
        <v>1391</v>
      </c>
      <c r="C84" s="131">
        <v>5</v>
      </c>
      <c r="D84" s="131">
        <v>4</v>
      </c>
      <c r="X84" s="135">
        <v>5</v>
      </c>
      <c r="Y84" s="179" t="s">
        <v>1388</v>
      </c>
      <c r="Z84" s="179" t="s">
        <v>1391</v>
      </c>
      <c r="AA84" s="179" t="s">
        <v>1396</v>
      </c>
      <c r="AB84" s="131">
        <v>1</v>
      </c>
      <c r="AC84" s="131">
        <v>1</v>
      </c>
      <c r="AD84" s="131">
        <v>2</v>
      </c>
      <c r="AE84" s="131">
        <f>INDEX(Catalysts[Rarity],MATCH(Y84,Catalysts[Catalyst],0))</f>
        <v>5</v>
      </c>
      <c r="AF84" s="131">
        <f>INDEX(Catalysts[Rarity],MATCH(Z84,Catalysts[Catalyst],0))</f>
        <v>5</v>
      </c>
      <c r="AG84" s="131">
        <f>INDEX(Catalysts[Rarity],MATCH(AA84,Catalysts[Catalyst],0))</f>
        <v>4</v>
      </c>
      <c r="AH84" s="131" t="str">
        <f t="shared" si="2"/>
        <v>phoenix-feather,wyvern-horn,tark-ritual-blade</v>
      </c>
    </row>
    <row r="85" spans="2:34">
      <c r="B85" s="131" t="s">
        <v>1392</v>
      </c>
      <c r="C85" s="131">
        <v>5</v>
      </c>
      <c r="D85" s="131">
        <v>3</v>
      </c>
      <c r="X85" s="135">
        <v>5</v>
      </c>
      <c r="Y85" s="179" t="s">
        <v>1389</v>
      </c>
      <c r="Z85" s="179" t="s">
        <v>1392</v>
      </c>
      <c r="AA85" s="179" t="s">
        <v>1393</v>
      </c>
      <c r="AB85" s="131">
        <v>1</v>
      </c>
      <c r="AC85" s="131">
        <v>1</v>
      </c>
      <c r="AD85" s="131">
        <v>2</v>
      </c>
      <c r="AE85" s="131">
        <f>INDEX(Catalysts[Rarity],MATCH(Y85,Catalysts[Catalyst],0))</f>
        <v>5</v>
      </c>
      <c r="AF85" s="131">
        <f>INDEX(Catalysts[Rarity],MATCH(Z85,Catalysts[Catalyst],0))</f>
        <v>5</v>
      </c>
      <c r="AG85" s="131">
        <f>INDEX(Catalysts[Rarity],MATCH(AA85,Catalysts[Catalyst],0))</f>
        <v>4</v>
      </c>
      <c r="AH85" s="131" t="str">
        <f t="shared" si="2"/>
        <v>cyclops-eye,florenite-ore,glaciel-rose</v>
      </c>
    </row>
    <row r="86" spans="2:34">
      <c r="B86" s="131" t="s">
        <v>1393</v>
      </c>
      <c r="C86" s="131">
        <v>4</v>
      </c>
      <c r="D86" s="131">
        <v>5</v>
      </c>
      <c r="X86" s="135">
        <v>5</v>
      </c>
      <c r="Y86" s="179" t="s">
        <v>1390</v>
      </c>
      <c r="Z86" s="179" t="s">
        <v>1388</v>
      </c>
      <c r="AA86" s="179" t="s">
        <v>1394</v>
      </c>
      <c r="AB86" s="131">
        <v>1</v>
      </c>
      <c r="AC86" s="131">
        <v>1</v>
      </c>
      <c r="AD86" s="131">
        <v>2</v>
      </c>
      <c r="AE86" s="131">
        <f>INDEX(Catalysts[Rarity],MATCH(Y86,Catalysts[Catalyst],0))</f>
        <v>5</v>
      </c>
      <c r="AF86" s="131">
        <f>INDEX(Catalysts[Rarity],MATCH(Z86,Catalysts[Catalyst],0))</f>
        <v>5</v>
      </c>
      <c r="AG86" s="131">
        <f>INDEX(Catalysts[Rarity],MATCH(AA86,Catalysts[Catalyst],0))</f>
        <v>4</v>
      </c>
      <c r="AH86" s="131" t="str">
        <f t="shared" si="2"/>
        <v>auriel-bauble,phoenix-feather,caliex-root</v>
      </c>
    </row>
    <row r="87" spans="2:34">
      <c r="B87" s="131" t="s">
        <v>1394</v>
      </c>
      <c r="C87" s="131">
        <v>4</v>
      </c>
      <c r="D87" s="131">
        <v>5</v>
      </c>
      <c r="X87" s="135">
        <v>5</v>
      </c>
      <c r="Y87" s="179" t="s">
        <v>1391</v>
      </c>
      <c r="Z87" s="179" t="s">
        <v>1389</v>
      </c>
      <c r="AA87" s="179" t="s">
        <v>1395</v>
      </c>
      <c r="AB87" s="131">
        <v>1</v>
      </c>
      <c r="AC87" s="131">
        <v>1</v>
      </c>
      <c r="AD87" s="131">
        <v>2</v>
      </c>
      <c r="AE87" s="131">
        <f>INDEX(Catalysts[Rarity],MATCH(Y87,Catalysts[Catalyst],0))</f>
        <v>5</v>
      </c>
      <c r="AF87" s="131">
        <f>INDEX(Catalysts[Rarity],MATCH(Z87,Catalysts[Catalyst],0))</f>
        <v>5</v>
      </c>
      <c r="AG87" s="131">
        <f>INDEX(Catalysts[Rarity],MATCH(AA87,Catalysts[Catalyst],0))</f>
        <v>4</v>
      </c>
      <c r="AH87" s="131" t="str">
        <f t="shared" si="2"/>
        <v>wyvern-horn,cyclops-eye,eliore-brandy</v>
      </c>
    </row>
    <row r="88" spans="2:34">
      <c r="B88" s="131" t="s">
        <v>1395</v>
      </c>
      <c r="C88" s="131">
        <v>4</v>
      </c>
      <c r="D88" s="131">
        <v>5</v>
      </c>
      <c r="X88" s="135">
        <v>6</v>
      </c>
      <c r="Y88" s="179" t="s">
        <v>1382</v>
      </c>
      <c r="Z88" s="179" t="s">
        <v>1383</v>
      </c>
      <c r="AA88" s="179" t="s">
        <v>1385</v>
      </c>
      <c r="AB88" s="131">
        <v>1</v>
      </c>
      <c r="AC88" s="131">
        <v>1</v>
      </c>
      <c r="AD88" s="131">
        <v>1</v>
      </c>
      <c r="AE88" s="131">
        <f>INDEX(Catalysts[Rarity],MATCH(Y88,Catalysts[Catalyst],0))</f>
        <v>6</v>
      </c>
      <c r="AF88" s="131">
        <f>INDEX(Catalysts[Rarity],MATCH(Z88,Catalysts[Catalyst],0))</f>
        <v>6</v>
      </c>
      <c r="AG88" s="131">
        <f>INDEX(Catalysts[Rarity],MATCH(AA88,Catalysts[Catalyst],0))</f>
        <v>6</v>
      </c>
      <c r="AH88" s="131" t="str">
        <f>Y88&amp;","&amp;Z88&amp;","&amp;AA88</f>
        <v>dragon-tear,skyshard,leviathan-scale</v>
      </c>
    </row>
    <row r="89" spans="2:34">
      <c r="B89" s="131" t="s">
        <v>1396</v>
      </c>
      <c r="C89" s="131">
        <v>4</v>
      </c>
      <c r="D89" s="131">
        <v>6</v>
      </c>
    </row>
    <row r="90" spans="2:34">
      <c r="B90" s="131" t="s">
        <v>1397</v>
      </c>
      <c r="C90" s="131">
        <v>4</v>
      </c>
      <c r="D90" s="131">
        <v>5</v>
      </c>
    </row>
    <row r="91" spans="2:34">
      <c r="B91" s="131" t="s">
        <v>1398</v>
      </c>
      <c r="C91" s="131">
        <v>3</v>
      </c>
      <c r="D91" s="131">
        <v>12</v>
      </c>
    </row>
    <row r="92" spans="2:34">
      <c r="B92" s="131" t="s">
        <v>1399</v>
      </c>
      <c r="C92" s="131">
        <v>3</v>
      </c>
      <c r="D92" s="131">
        <v>12</v>
      </c>
    </row>
    <row r="93" spans="2:34">
      <c r="B93" s="131" t="s">
        <v>1400</v>
      </c>
      <c r="C93" s="131">
        <v>3</v>
      </c>
      <c r="D93" s="131">
        <v>12</v>
      </c>
    </row>
    <row r="94" spans="2:34">
      <c r="B94" s="131" t="s">
        <v>1401</v>
      </c>
      <c r="C94" s="131">
        <v>3</v>
      </c>
      <c r="D94" s="131">
        <v>12</v>
      </c>
    </row>
    <row r="95" spans="2:34">
      <c r="B95" s="131" t="s">
        <v>1402</v>
      </c>
      <c r="C95" s="131">
        <v>3</v>
      </c>
      <c r="D95" s="131">
        <v>13</v>
      </c>
    </row>
    <row r="96" spans="2:34">
      <c r="B96" s="131" t="s">
        <v>1403</v>
      </c>
      <c r="C96" s="131">
        <v>3</v>
      </c>
      <c r="D96" s="131">
        <v>13</v>
      </c>
    </row>
    <row r="97" spans="2:4">
      <c r="B97" s="131" t="s">
        <v>1404</v>
      </c>
      <c r="C97" s="131">
        <v>2</v>
      </c>
      <c r="D97" s="131">
        <v>7</v>
      </c>
    </row>
    <row r="98" spans="2:4">
      <c r="B98" s="131" t="s">
        <v>1405</v>
      </c>
      <c r="C98" s="131">
        <v>2</v>
      </c>
      <c r="D98" s="131">
        <v>7</v>
      </c>
    </row>
    <row r="99" spans="2:4">
      <c r="B99" s="131" t="s">
        <v>1406</v>
      </c>
      <c r="C99" s="131">
        <v>2</v>
      </c>
      <c r="D99" s="131">
        <v>6</v>
      </c>
    </row>
    <row r="100" spans="2:4">
      <c r="B100" s="131" t="s">
        <v>1407</v>
      </c>
      <c r="C100" s="131">
        <v>2</v>
      </c>
      <c r="D100" s="131">
        <v>6</v>
      </c>
    </row>
    <row r="101" spans="2:4">
      <c r="B101" s="131" t="s">
        <v>1408</v>
      </c>
      <c r="C101" s="131">
        <v>2</v>
      </c>
      <c r="D101" s="131">
        <v>6</v>
      </c>
    </row>
    <row r="102" spans="2:4">
      <c r="B102" s="131" t="s">
        <v>1410</v>
      </c>
      <c r="C102" s="131">
        <v>2</v>
      </c>
      <c r="D102" s="131">
        <v>6</v>
      </c>
    </row>
    <row r="103" spans="2:4">
      <c r="B103" s="131" t="s">
        <v>1411</v>
      </c>
      <c r="C103" s="131">
        <v>1</v>
      </c>
      <c r="D103" s="131">
        <v>5</v>
      </c>
    </row>
    <row r="104" spans="2:4">
      <c r="B104" s="131" t="s">
        <v>1412</v>
      </c>
      <c r="C104" s="131">
        <v>1</v>
      </c>
      <c r="D104" s="131">
        <v>4</v>
      </c>
    </row>
    <row r="105" spans="2:4">
      <c r="B105" s="131" t="s">
        <v>1413</v>
      </c>
      <c r="C105" s="131">
        <v>1</v>
      </c>
      <c r="D105" s="131">
        <v>4</v>
      </c>
    </row>
    <row r="106" spans="2:4">
      <c r="B106" s="131" t="s">
        <v>1414</v>
      </c>
      <c r="C106" s="131">
        <v>1</v>
      </c>
      <c r="D106" s="131">
        <v>5</v>
      </c>
    </row>
    <row r="107" spans="2:4">
      <c r="B107" s="131" t="s">
        <v>1415</v>
      </c>
      <c r="C107" s="131">
        <v>1</v>
      </c>
      <c r="D107" s="131">
        <v>5</v>
      </c>
    </row>
    <row r="108" spans="2:4">
      <c r="B108" s="131" t="s">
        <v>1416</v>
      </c>
      <c r="C108" s="131">
        <v>1</v>
      </c>
      <c r="D108" s="131">
        <v>4</v>
      </c>
    </row>
    <row r="109" spans="2:4">
      <c r="B109" s="131" t="s">
        <v>1417</v>
      </c>
      <c r="C109" s="131">
        <v>1</v>
      </c>
      <c r="D109" s="131">
        <v>4</v>
      </c>
    </row>
    <row r="110" spans="2:4">
      <c r="B110" s="131" t="s">
        <v>1418</v>
      </c>
      <c r="C110" s="131">
        <v>1</v>
      </c>
      <c r="D110" s="131">
        <v>5</v>
      </c>
    </row>
  </sheetData>
  <conditionalFormatting sqref="K3:O3">
    <cfRule type="containsText" dxfId="35" priority="12" operator="containsText" text="Light">
      <formula>NOT(ISERROR(SEARCH("Light",K3)))</formula>
    </cfRule>
    <cfRule type="containsText" dxfId="34" priority="13" operator="containsText" text="Dark">
      <formula>NOT(ISERROR(SEARCH("Dark",K3)))</formula>
    </cfRule>
    <cfRule type="containsText" dxfId="33" priority="14" operator="containsText" text="Fire">
      <formula>NOT(ISERROR(SEARCH("Fire",K3)))</formula>
    </cfRule>
    <cfRule type="containsText" dxfId="32" priority="15" operator="containsText" text="Water">
      <formula>NOT(ISERROR(SEARCH("Water",K3)))</formula>
    </cfRule>
    <cfRule type="containsText" dxfId="31" priority="16" operator="containsText" text="Earth">
      <formula>NOT(ISERROR(SEARCH("Earth",K3)))</formula>
    </cfRule>
  </conditionalFormatting>
  <conditionalFormatting sqref="J3">
    <cfRule type="containsText" dxfId="30" priority="7" operator="containsText" text="Light">
      <formula>NOT(ISERROR(SEARCH("Light",J3)))</formula>
    </cfRule>
    <cfRule type="containsText" dxfId="29" priority="8" operator="containsText" text="Dark">
      <formula>NOT(ISERROR(SEARCH("Dark",J3)))</formula>
    </cfRule>
    <cfRule type="containsText" dxfId="28" priority="9" operator="containsText" text="Fire">
      <formula>NOT(ISERROR(SEARCH("Fire",J3)))</formula>
    </cfRule>
    <cfRule type="containsText" dxfId="27" priority="10" operator="containsText" text="Water">
      <formula>NOT(ISERROR(SEARCH("Water",J3)))</formula>
    </cfRule>
    <cfRule type="containsText" dxfId="26" priority="11" operator="containsText" text="Earth">
      <formula>NOT(ISERROR(SEARCH("Earth",J3)))</formula>
    </cfRule>
  </conditionalFormatting>
  <conditionalFormatting sqref="C4:D24">
    <cfRule type="colorScale" priority="6">
      <colorScale>
        <cfvo type="min"/>
        <cfvo type="max"/>
        <color rgb="FFFEE971"/>
        <color rgb="FFFD5A1F"/>
      </colorScale>
    </cfRule>
  </conditionalFormatting>
  <conditionalFormatting sqref="D36:D54">
    <cfRule type="containsText" dxfId="25" priority="4" operator="containsText" text="shard">
      <formula>NOT(ISERROR(SEARCH("shard",D36)))</formula>
    </cfRule>
  </conditionalFormatting>
  <conditionalFormatting sqref="D55:D62">
    <cfRule type="containsText" dxfId="24" priority="2" operator="containsText" text="shard">
      <formula>NOT(ISERROR(SEARCH("shard",D55)))</formula>
    </cfRule>
  </conditionalFormatting>
  <conditionalFormatting sqref="C36:C70">
    <cfRule type="colorScale" priority="1">
      <colorScale>
        <cfvo type="min"/>
        <cfvo type="max"/>
        <color rgb="FFFEE971"/>
        <color rgb="FFFD5A1F"/>
      </colorScale>
    </cfRule>
  </conditionalFormatting>
  <pageMargins left="0.75" right="0.75" top="1" bottom="1" header="0.5" footer="0.5"/>
  <pageSetup orientation="portrait" horizontalDpi="4294967292" verticalDpi="4294967292"/>
  <legacyDrawing r:id="rId1"/>
  <tableParts count="6">
    <tablePart r:id="rId2"/>
    <tablePart r:id="rId3"/>
    <tablePart r:id="rId4"/>
    <tablePart r:id="rId5"/>
    <tablePart r:id="rId6"/>
    <tablePart r:id="rId7"/>
  </tablePart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2"/>
  <sheetViews>
    <sheetView topLeftCell="E1" workbookViewId="0">
      <pane ySplit="1" topLeftCell="A65" activePane="bottomLeft" state="frozen"/>
      <selection pane="bottomLeft" activeCell="E10" sqref="E10"/>
    </sheetView>
  </sheetViews>
  <sheetFormatPr baseColWidth="10" defaultRowHeight="15" x14ac:dyDescent="0"/>
  <cols>
    <col min="1" max="1" width="39.33203125" style="131" customWidth="1"/>
    <col min="2" max="2" width="37.6640625" style="131" customWidth="1"/>
    <col min="3" max="3" width="12" style="131" bestFit="1" customWidth="1"/>
    <col min="4" max="4" width="14" style="130" bestFit="1" customWidth="1"/>
    <col min="5" max="5" width="46" style="131" bestFit="1" customWidth="1"/>
    <col min="6" max="6" width="19.1640625" style="131" customWidth="1"/>
    <col min="7" max="7" width="6.33203125" style="132" customWidth="1"/>
    <col min="8" max="8" width="9" style="134" customWidth="1"/>
    <col min="9" max="9" width="11" style="134" bestFit="1" customWidth="1"/>
    <col min="10" max="10" width="13.6640625" style="134" bestFit="1" customWidth="1"/>
    <col min="11" max="11" width="13.5" style="134" bestFit="1" customWidth="1"/>
    <col min="12" max="12" width="10.1640625" style="134" bestFit="1" customWidth="1"/>
    <col min="13" max="13" width="16.6640625" style="134" bestFit="1" customWidth="1"/>
    <col min="14" max="14" width="10.6640625" style="134" bestFit="1" customWidth="1"/>
    <col min="15" max="17" width="6.33203125" style="134" customWidth="1"/>
    <col min="18" max="16384" width="10.83203125" style="131"/>
  </cols>
  <sheetData>
    <row r="1" spans="1:19" ht="30">
      <c r="A1" s="32" t="s">
        <v>1369</v>
      </c>
      <c r="B1" s="32" t="s">
        <v>1370</v>
      </c>
      <c r="C1" s="32" t="s">
        <v>1371</v>
      </c>
      <c r="D1" s="45" t="s">
        <v>1372</v>
      </c>
      <c r="E1" s="45" t="s">
        <v>1373</v>
      </c>
      <c r="F1" s="46" t="s">
        <v>1374</v>
      </c>
      <c r="H1" s="133" t="s">
        <v>142</v>
      </c>
      <c r="I1" s="46" t="s">
        <v>1375</v>
      </c>
      <c r="J1" s="46" t="s">
        <v>460</v>
      </c>
      <c r="K1" s="46" t="s">
        <v>1605</v>
      </c>
      <c r="L1" s="46" t="s">
        <v>1376</v>
      </c>
      <c r="M1" s="46" t="s">
        <v>1378</v>
      </c>
      <c r="N1" s="46" t="s">
        <v>1377</v>
      </c>
    </row>
    <row r="2" spans="1:19">
      <c r="A2" s="130" t="s">
        <v>693</v>
      </c>
      <c r="B2" s="130" t="s">
        <v>694</v>
      </c>
      <c r="C2" s="130" t="s">
        <v>1381</v>
      </c>
      <c r="D2" s="1">
        <f>INDEX(HeroRecipe[CurrencyCost],MATCH(K2,HeroRecipe[RecipeRarity],0))</f>
        <v>2500</v>
      </c>
      <c r="E2" s="130" t="str">
        <f>L2&amp;" , "&amp;M2&amp;" , "&amp;N2</f>
        <v xml:space="preserve">r2-Dark , ogre-tooth , </v>
      </c>
      <c r="F2" s="130" t="str">
        <f>INDEX(HeroRecipe[CatalystAmounts],MATCH('Hero Evolution Recipes'!K2,HeroRecipe[RecipeRarity],0))</f>
        <v>1,1,</v>
      </c>
      <c r="H2" s="181" t="s">
        <v>26</v>
      </c>
      <c r="I2" s="181" t="str">
        <f>INDEX(REFHero[Type],MATCH(B2,REFHero[Hero ID],0))</f>
        <v>Soldier</v>
      </c>
      <c r="J2" s="181" t="str">
        <f>INDEX(REFHero[Family],MATCH(B2,REFHero[Hero ID],0))</f>
        <v>SoldierR1</v>
      </c>
      <c r="K2" s="181">
        <f>INDEX(REFHero[Rarity Tier],MATCH('Hero Evolution Recipes'!B2,REFHero[Hero ID],0))</f>
        <v>2</v>
      </c>
      <c r="L2" s="134" t="str">
        <f>INDEX(cKey[],MATCH(K2,cKey[Rarity],0),MATCH(H2,cKey[#Headers],0))</f>
        <v>r2-Dark</v>
      </c>
      <c r="M2" s="134" t="str">
        <f>INDEX(Family[CatalystName],MATCH(J2,Family[Family],0))</f>
        <v>ogre-tooth</v>
      </c>
      <c r="N2" s="134" t="str">
        <f>INDEX(cStatType[],MATCH(K2,cStatType[Rarity],0),MATCH(I2,cStatType[#Headers],0))</f>
        <v/>
      </c>
    </row>
    <row r="3" spans="1:19">
      <c r="A3" s="130" t="s">
        <v>689</v>
      </c>
      <c r="B3" s="130" t="s">
        <v>690</v>
      </c>
      <c r="C3" s="130" t="s">
        <v>1381</v>
      </c>
      <c r="D3" s="1">
        <f>INDEX(HeroRecipe[CurrencyCost],MATCH(K3,HeroRecipe[RecipeRarity],0))</f>
        <v>2500</v>
      </c>
      <c r="E3" s="130" t="str">
        <f t="shared" ref="E3:E62" si="0">L3&amp;" , "&amp;M3&amp;" , "&amp;N3</f>
        <v xml:space="preserve">r2-Dark , everlast-ember , </v>
      </c>
      <c r="F3" s="130" t="str">
        <f>INDEX(HeroRecipe[CatalystAmounts],MATCH('Hero Evolution Recipes'!K3,HeroRecipe[RecipeRarity],0))</f>
        <v>1,1,</v>
      </c>
      <c r="H3" s="181" t="s">
        <v>26</v>
      </c>
      <c r="I3" s="181" t="str">
        <f>INDEX(REFHero[Type],MATCH(B3,REFHero[Hero ID],0))</f>
        <v>Priest</v>
      </c>
      <c r="J3" s="181" t="str">
        <f>INDEX(REFHero[Family],MATCH(B3,REFHero[Hero ID],0))</f>
        <v>PriestR1</v>
      </c>
      <c r="K3" s="181">
        <f>INDEX(REFHero[Rarity Tier],MATCH('Hero Evolution Recipes'!B3,REFHero[Hero ID],0))</f>
        <v>2</v>
      </c>
      <c r="L3" s="134" t="str">
        <f>INDEX(cKey[],MATCH(K3,cKey[Rarity],0),MATCH(H3,cKey[#Headers],0))</f>
        <v>r2-Dark</v>
      </c>
      <c r="M3" s="134" t="str">
        <f>INDEX(Family[CatalystName],MATCH(J3,Family[Family],0))</f>
        <v>everlast-ember</v>
      </c>
      <c r="N3" s="134" t="str">
        <f>INDEX(cStatType[],MATCH(K3,cStatType[Rarity],0),MATCH(I3,cStatType[#Headers],0))</f>
        <v/>
      </c>
      <c r="S3" s="130"/>
    </row>
    <row r="4" spans="1:19">
      <c r="A4" s="130" t="s">
        <v>698</v>
      </c>
      <c r="B4" s="130" t="s">
        <v>699</v>
      </c>
      <c r="C4" s="130" t="s">
        <v>1381</v>
      </c>
      <c r="D4" s="1">
        <f>INDEX(HeroRecipe[CurrencyCost],MATCH(K4,HeroRecipe[RecipeRarity],0))</f>
        <v>2500</v>
      </c>
      <c r="E4" s="130" t="str">
        <f t="shared" si="0"/>
        <v xml:space="preserve">r2-Dark , eisenglass-vial , </v>
      </c>
      <c r="F4" s="130" t="str">
        <f>INDEX(HeroRecipe[CatalystAmounts],MATCH('Hero Evolution Recipes'!K4,HeroRecipe[RecipeRarity],0))</f>
        <v>1,1,</v>
      </c>
      <c r="H4" s="181" t="s">
        <v>26</v>
      </c>
      <c r="I4" s="181" t="str">
        <f>INDEX(REFHero[Type],MATCH(B4,REFHero[Hero ID],0))</f>
        <v>Mage</v>
      </c>
      <c r="J4" s="181" t="str">
        <f>INDEX(REFHero[Family],MATCH(B4,REFHero[Hero ID],0))</f>
        <v>MageR1</v>
      </c>
      <c r="K4" s="181">
        <f>INDEX(REFHero[Rarity Tier],MATCH('Hero Evolution Recipes'!B4,REFHero[Hero ID],0))</f>
        <v>2</v>
      </c>
      <c r="L4" s="134" t="str">
        <f>INDEX(cKey[],MATCH(K4,cKey[Rarity],0),MATCH(H4,cKey[#Headers],0))</f>
        <v>r2-Dark</v>
      </c>
      <c r="M4" s="134" t="str">
        <f>INDEX(Family[CatalystName],MATCH(J4,Family[Family],0))</f>
        <v>eisenglass-vial</v>
      </c>
      <c r="N4" s="134" t="str">
        <f>INDEX(cStatType[],MATCH(K4,cStatType[Rarity],0),MATCH(I4,cStatType[#Headers],0))</f>
        <v/>
      </c>
    </row>
    <row r="5" spans="1:19">
      <c r="A5" s="130" t="s">
        <v>616</v>
      </c>
      <c r="B5" s="130" t="s">
        <v>617</v>
      </c>
      <c r="C5" s="130" t="s">
        <v>1381</v>
      </c>
      <c r="D5" s="1">
        <f>INDEX(HeroRecipe[CurrencyCost],MATCH(K5,HeroRecipe[RecipeRarity],0))</f>
        <v>2500</v>
      </c>
      <c r="E5" s="130" t="str">
        <f t="shared" si="0"/>
        <v xml:space="preserve">r2-Earth , valic-dial , </v>
      </c>
      <c r="F5" s="130" t="str">
        <f>INDEX(HeroRecipe[CatalystAmounts],MATCH('Hero Evolution Recipes'!K5,HeroRecipe[RecipeRarity],0))</f>
        <v>1,1,</v>
      </c>
      <c r="H5" s="181" t="s">
        <v>23</v>
      </c>
      <c r="I5" s="181" t="str">
        <f>INDEX(REFHero[Type],MATCH(B5,REFHero[Hero ID],0))</f>
        <v>Adventurer</v>
      </c>
      <c r="J5" s="181" t="str">
        <f>INDEX(REFHero[Family],MATCH(B5,REFHero[Hero ID],0))</f>
        <v>AdventurerR1</v>
      </c>
      <c r="K5" s="181">
        <f>INDEX(REFHero[Rarity Tier],MATCH('Hero Evolution Recipes'!B5,REFHero[Hero ID],0))</f>
        <v>2</v>
      </c>
      <c r="L5" s="134" t="str">
        <f>INDEX(cKey[],MATCH(K5,cKey[Rarity],0),MATCH(H5,cKey[#Headers],0))</f>
        <v>r2-Earth</v>
      </c>
      <c r="M5" s="134" t="str">
        <f>INDEX(Family[CatalystName],MATCH(J5,Family[Family],0))</f>
        <v>valic-dial</v>
      </c>
      <c r="N5" s="134" t="str">
        <f>INDEX(cStatType[],MATCH(K5,cStatType[Rarity],0),MATCH(I5,cStatType[#Headers],0))</f>
        <v/>
      </c>
    </row>
    <row r="6" spans="1:19">
      <c r="A6" s="130" t="s">
        <v>625</v>
      </c>
      <c r="B6" s="130" t="s">
        <v>626</v>
      </c>
      <c r="C6" s="130" t="s">
        <v>1381</v>
      </c>
      <c r="D6" s="1">
        <f>INDEX(HeroRecipe[CurrencyCost],MATCH(K6,HeroRecipe[RecipeRarity],0))</f>
        <v>2500</v>
      </c>
      <c r="E6" s="130" t="str">
        <f t="shared" si="0"/>
        <v xml:space="preserve">r2-Earth , everlast-ember , </v>
      </c>
      <c r="F6" s="130" t="str">
        <f>INDEX(HeroRecipe[CatalystAmounts],MATCH('Hero Evolution Recipes'!K6,HeroRecipe[RecipeRarity],0))</f>
        <v>1,1,</v>
      </c>
      <c r="H6" s="181" t="s">
        <v>23</v>
      </c>
      <c r="I6" s="181" t="str">
        <f>INDEX(REFHero[Type],MATCH(B6,REFHero[Hero ID],0))</f>
        <v>Priest</v>
      </c>
      <c r="J6" s="181" t="str">
        <f>INDEX(REFHero[Family],MATCH(B6,REFHero[Hero ID],0))</f>
        <v>PriestR1</v>
      </c>
      <c r="K6" s="181">
        <f>INDEX(REFHero[Rarity Tier],MATCH('Hero Evolution Recipes'!B6,REFHero[Hero ID],0))</f>
        <v>2</v>
      </c>
      <c r="L6" s="134" t="str">
        <f>INDEX(cKey[],MATCH(K6,cKey[Rarity],0),MATCH(H6,cKey[#Headers],0))</f>
        <v>r2-Earth</v>
      </c>
      <c r="M6" s="134" t="str">
        <f>INDEX(Family[CatalystName],MATCH(J6,Family[Family],0))</f>
        <v>everlast-ember</v>
      </c>
      <c r="N6" s="134" t="str">
        <f>INDEX(cStatType[],MATCH(K6,cStatType[Rarity],0),MATCH(I6,cStatType[#Headers],0))</f>
        <v/>
      </c>
    </row>
    <row r="7" spans="1:19">
      <c r="A7" s="130" t="s">
        <v>636</v>
      </c>
      <c r="B7" s="130" t="s">
        <v>637</v>
      </c>
      <c r="C7" s="130" t="s">
        <v>1381</v>
      </c>
      <c r="D7" s="1">
        <f>INDEX(HeroRecipe[CurrencyCost],MATCH(K7,HeroRecipe[RecipeRarity],0))</f>
        <v>2500</v>
      </c>
      <c r="E7" s="130" t="str">
        <f t="shared" si="0"/>
        <v xml:space="preserve">r2-Earth , eisenglass-vial , </v>
      </c>
      <c r="F7" s="130" t="str">
        <f>INDEX(HeroRecipe[CatalystAmounts],MATCH('Hero Evolution Recipes'!K7,HeroRecipe[RecipeRarity],0))</f>
        <v>1,1,</v>
      </c>
      <c r="H7" s="181" t="s">
        <v>23</v>
      </c>
      <c r="I7" s="181" t="str">
        <f>INDEX(REFHero[Type],MATCH(B7,REFHero[Hero ID],0))</f>
        <v>Mage</v>
      </c>
      <c r="J7" s="181" t="str">
        <f>INDEX(REFHero[Family],MATCH(B7,REFHero[Hero ID],0))</f>
        <v>MageR1</v>
      </c>
      <c r="K7" s="181">
        <f>INDEX(REFHero[Rarity Tier],MATCH('Hero Evolution Recipes'!B7,REFHero[Hero ID],0))</f>
        <v>2</v>
      </c>
      <c r="L7" s="134" t="str">
        <f>INDEX(cKey[],MATCH(K7,cKey[Rarity],0),MATCH(H7,cKey[#Headers],0))</f>
        <v>r2-Earth</v>
      </c>
      <c r="M7" s="134" t="str">
        <f>INDEX(Family[CatalystName],MATCH(J7,Family[Family],0))</f>
        <v>eisenglass-vial</v>
      </c>
      <c r="N7" s="134" t="str">
        <f>INDEX(cStatType[],MATCH(K7,cStatType[Rarity],0),MATCH(I7,cStatType[#Headers],0))</f>
        <v/>
      </c>
    </row>
    <row r="8" spans="1:19">
      <c r="A8" s="130" t="s">
        <v>563</v>
      </c>
      <c r="B8" s="130" t="s">
        <v>564</v>
      </c>
      <c r="C8" s="130" t="s">
        <v>1381</v>
      </c>
      <c r="D8" s="1">
        <f>INDEX(HeroRecipe[CurrencyCost],MATCH(K8,HeroRecipe[RecipeRarity],0))</f>
        <v>2500</v>
      </c>
      <c r="E8" s="130" t="str">
        <f t="shared" si="0"/>
        <v xml:space="preserve">r2-Fire , ogre-tooth , </v>
      </c>
      <c r="F8" s="130" t="str">
        <f>INDEX(HeroRecipe[CatalystAmounts],MATCH('Hero Evolution Recipes'!K8,HeroRecipe[RecipeRarity],0))</f>
        <v>1,1,</v>
      </c>
      <c r="H8" s="181" t="s">
        <v>22</v>
      </c>
      <c r="I8" s="181" t="str">
        <f>INDEX(REFHero[Type],MATCH(B8,REFHero[Hero ID],0))</f>
        <v>Soldier</v>
      </c>
      <c r="J8" s="181" t="str">
        <f>INDEX(REFHero[Family],MATCH(B8,REFHero[Hero ID],0))</f>
        <v>SoldierR1</v>
      </c>
      <c r="K8" s="181">
        <f>INDEX(REFHero[Rarity Tier],MATCH('Hero Evolution Recipes'!B8,REFHero[Hero ID],0))</f>
        <v>2</v>
      </c>
      <c r="L8" s="134" t="str">
        <f>INDEX(cKey[],MATCH(K8,cKey[Rarity],0),MATCH(H8,cKey[#Headers],0))</f>
        <v>r2-Fire</v>
      </c>
      <c r="M8" s="134" t="str">
        <f>INDEX(Family[CatalystName],MATCH(J8,Family[Family],0))</f>
        <v>ogre-tooth</v>
      </c>
      <c r="N8" s="134" t="str">
        <f>INDEX(cStatType[],MATCH(K8,cStatType[Rarity],0),MATCH(I8,cStatType[#Headers],0))</f>
        <v/>
      </c>
    </row>
    <row r="9" spans="1:19">
      <c r="A9" s="130" t="s">
        <v>559</v>
      </c>
      <c r="B9" s="130" t="s">
        <v>560</v>
      </c>
      <c r="C9" s="130" t="s">
        <v>1381</v>
      </c>
      <c r="D9" s="1">
        <f>INDEX(HeroRecipe[CurrencyCost],MATCH(K9,HeroRecipe[RecipeRarity],0))</f>
        <v>2500</v>
      </c>
      <c r="E9" s="130" t="str">
        <f t="shared" si="0"/>
        <v xml:space="preserve">r2-Fire , everlast-ember , </v>
      </c>
      <c r="F9" s="130" t="str">
        <f>INDEX(HeroRecipe[CatalystAmounts],MATCH('Hero Evolution Recipes'!K9,HeroRecipe[RecipeRarity],0))</f>
        <v>1,1,</v>
      </c>
      <c r="H9" s="181" t="s">
        <v>22</v>
      </c>
      <c r="I9" s="181" t="str">
        <f>INDEX(REFHero[Type],MATCH(B9,REFHero[Hero ID],0))</f>
        <v>Priest</v>
      </c>
      <c r="J9" s="181" t="str">
        <f>INDEX(REFHero[Family],MATCH(B9,REFHero[Hero ID],0))</f>
        <v>PriestR1</v>
      </c>
      <c r="K9" s="181">
        <f>INDEX(REFHero[Rarity Tier],MATCH('Hero Evolution Recipes'!B9,REFHero[Hero ID],0))</f>
        <v>2</v>
      </c>
      <c r="L9" s="134" t="str">
        <f>INDEX(cKey[],MATCH(K9,cKey[Rarity],0),MATCH(H9,cKey[#Headers],0))</f>
        <v>r2-Fire</v>
      </c>
      <c r="M9" s="134" t="str">
        <f>INDEX(Family[CatalystName],MATCH(J9,Family[Family],0))</f>
        <v>everlast-ember</v>
      </c>
      <c r="N9" s="134" t="str">
        <f>INDEX(cStatType[],MATCH(K9,cStatType[Rarity],0),MATCH(I9,cStatType[#Headers],0))</f>
        <v/>
      </c>
    </row>
    <row r="10" spans="1:19">
      <c r="A10" s="131" t="s">
        <v>759</v>
      </c>
      <c r="B10" s="131" t="s">
        <v>556</v>
      </c>
      <c r="C10" s="130" t="s">
        <v>1381</v>
      </c>
      <c r="D10" s="1">
        <f>INDEX(HeroRecipe[CurrencyCost],MATCH(K10,HeroRecipe[RecipeRarity],0))</f>
        <v>2500</v>
      </c>
      <c r="E10" s="130" t="str">
        <f t="shared" si="0"/>
        <v xml:space="preserve">r2-Fire , spectral-essence , </v>
      </c>
      <c r="F10" s="130" t="str">
        <f>INDEX(HeroRecipe[CatalystAmounts],MATCH('Hero Evolution Recipes'!K10,HeroRecipe[RecipeRarity],0))</f>
        <v>1,1,</v>
      </c>
      <c r="H10" s="134" t="s">
        <v>22</v>
      </c>
      <c r="I10" s="181" t="str">
        <f>INDEX(REFHero[Type],MATCH(B10,REFHero[Hero ID],0))</f>
        <v>Defender</v>
      </c>
      <c r="J10" s="181" t="str">
        <f>INDEX(REFHero[Family],MATCH(B10,REFHero[Hero ID],0))</f>
        <v>CreatureR2</v>
      </c>
      <c r="K10" s="181">
        <f>INDEX(REFHero[Rarity Tier],MATCH('Hero Evolution Recipes'!B10,REFHero[Hero ID],0))</f>
        <v>2</v>
      </c>
      <c r="L10" s="134" t="str">
        <f>INDEX(cKey[],MATCH(K10,cKey[Rarity],0),MATCH(H10,cKey[#Headers],0))</f>
        <v>r2-Fire</v>
      </c>
      <c r="M10" s="134" t="str">
        <f>INDEX(Family[CatalystName],MATCH(J10,Family[Family],0))</f>
        <v>spectral-essence</v>
      </c>
      <c r="N10" s="134" t="str">
        <f>INDEX(cStatType[],MATCH(K10,cStatType[Rarity],0),MATCH(I10,cStatType[#Headers],0))</f>
        <v/>
      </c>
    </row>
    <row r="11" spans="1:19">
      <c r="A11" s="130" t="s">
        <v>646</v>
      </c>
      <c r="B11" s="130" t="s">
        <v>647</v>
      </c>
      <c r="C11" s="130" t="s">
        <v>1381</v>
      </c>
      <c r="D11" s="1">
        <f>INDEX(HeroRecipe[CurrencyCost],MATCH(K11,HeroRecipe[RecipeRarity],0))</f>
        <v>2500</v>
      </c>
      <c r="E11" s="130" t="str">
        <f t="shared" si="0"/>
        <v xml:space="preserve">r2-Light , valic-dial , </v>
      </c>
      <c r="F11" s="130" t="str">
        <f>INDEX(HeroRecipe[CatalystAmounts],MATCH('Hero Evolution Recipes'!K11,HeroRecipe[RecipeRarity],0))</f>
        <v>1,1,</v>
      </c>
      <c r="H11" s="181" t="s">
        <v>25</v>
      </c>
      <c r="I11" s="181" t="str">
        <f>INDEX(REFHero[Type],MATCH(B11,REFHero[Hero ID],0))</f>
        <v>Adventurer</v>
      </c>
      <c r="J11" s="181" t="str">
        <f>INDEX(REFHero[Family],MATCH(B11,REFHero[Hero ID],0))</f>
        <v>AdventurerR1</v>
      </c>
      <c r="K11" s="181">
        <f>INDEX(REFHero[Rarity Tier],MATCH('Hero Evolution Recipes'!B11,REFHero[Hero ID],0))</f>
        <v>2</v>
      </c>
      <c r="L11" s="134" t="str">
        <f>INDEX(cKey[],MATCH(K11,cKey[Rarity],0),MATCH(H11,cKey[#Headers],0))</f>
        <v>r2-Light</v>
      </c>
      <c r="M11" s="134" t="str">
        <f>INDEX(Family[CatalystName],MATCH(J11,Family[Family],0))</f>
        <v>valic-dial</v>
      </c>
      <c r="N11" s="134" t="str">
        <f>INDEX(cStatType[],MATCH(K11,cStatType[Rarity],0),MATCH(I11,cStatType[#Headers],0))</f>
        <v/>
      </c>
    </row>
    <row r="12" spans="1:19">
      <c r="A12" s="130" t="s">
        <v>655</v>
      </c>
      <c r="B12" s="130" t="s">
        <v>656</v>
      </c>
      <c r="C12" s="130" t="s">
        <v>1381</v>
      </c>
      <c r="D12" s="1">
        <f>INDEX(HeroRecipe[CurrencyCost],MATCH(K12,HeroRecipe[RecipeRarity],0))</f>
        <v>2500</v>
      </c>
      <c r="E12" s="130" t="str">
        <f t="shared" si="0"/>
        <v xml:space="preserve">r2-Light , everlast-ember , </v>
      </c>
      <c r="F12" s="130" t="str">
        <f>INDEX(HeroRecipe[CatalystAmounts],MATCH('Hero Evolution Recipes'!K12,HeroRecipe[RecipeRarity],0))</f>
        <v>1,1,</v>
      </c>
      <c r="H12" s="181" t="s">
        <v>25</v>
      </c>
      <c r="I12" s="181" t="str">
        <f>INDEX(REFHero[Type],MATCH(B12,REFHero[Hero ID],0))</f>
        <v>Priest</v>
      </c>
      <c r="J12" s="181" t="str">
        <f>INDEX(REFHero[Family],MATCH(B12,REFHero[Hero ID],0))</f>
        <v>PriestR1</v>
      </c>
      <c r="K12" s="181">
        <f>INDEX(REFHero[Rarity Tier],MATCH('Hero Evolution Recipes'!B12,REFHero[Hero ID],0))</f>
        <v>2</v>
      </c>
      <c r="L12" s="134" t="str">
        <f>INDEX(cKey[],MATCH(K12,cKey[Rarity],0),MATCH(H12,cKey[#Headers],0))</f>
        <v>r2-Light</v>
      </c>
      <c r="M12" s="134" t="str">
        <f>INDEX(Family[CatalystName],MATCH(J12,Family[Family],0))</f>
        <v>everlast-ember</v>
      </c>
      <c r="N12" s="134" t="str">
        <f>INDEX(cStatType[],MATCH(K12,cStatType[Rarity],0),MATCH(I12,cStatType[#Headers],0))</f>
        <v/>
      </c>
    </row>
    <row r="13" spans="1:19">
      <c r="A13" s="130" t="s">
        <v>659</v>
      </c>
      <c r="B13" s="130" t="s">
        <v>660</v>
      </c>
      <c r="C13" s="130" t="s">
        <v>1381</v>
      </c>
      <c r="D13" s="1">
        <f>INDEX(HeroRecipe[CurrencyCost],MATCH(K13,HeroRecipe[RecipeRarity],0))</f>
        <v>2500</v>
      </c>
      <c r="E13" s="130" t="str">
        <f t="shared" si="0"/>
        <v xml:space="preserve">r2-Light , ogre-tooth , </v>
      </c>
      <c r="F13" s="130" t="str">
        <f>INDEX(HeroRecipe[CatalystAmounts],MATCH('Hero Evolution Recipes'!K13,HeroRecipe[RecipeRarity],0))</f>
        <v>1,1,</v>
      </c>
      <c r="H13" s="181" t="s">
        <v>25</v>
      </c>
      <c r="I13" s="181" t="str">
        <f>INDEX(REFHero[Type],MATCH(B13,REFHero[Hero ID],0))</f>
        <v>Soldier</v>
      </c>
      <c r="J13" s="181" t="str">
        <f>INDEX(REFHero[Family],MATCH(B13,REFHero[Hero ID],0))</f>
        <v>SoldierR1</v>
      </c>
      <c r="K13" s="181">
        <f>INDEX(REFHero[Rarity Tier],MATCH('Hero Evolution Recipes'!B13,REFHero[Hero ID],0))</f>
        <v>2</v>
      </c>
      <c r="L13" s="134" t="str">
        <f>INDEX(cKey[],MATCH(K13,cKey[Rarity],0),MATCH(H13,cKey[#Headers],0))</f>
        <v>r2-Light</v>
      </c>
      <c r="M13" s="134" t="str">
        <f>INDEX(Family[CatalystName],MATCH(J13,Family[Family],0))</f>
        <v>ogre-tooth</v>
      </c>
      <c r="N13" s="134" t="str">
        <f>INDEX(cStatType[],MATCH(K13,cStatType[Rarity],0),MATCH(I13,cStatType[#Headers],0))</f>
        <v/>
      </c>
    </row>
    <row r="14" spans="1:19">
      <c r="A14" s="130" t="s">
        <v>604</v>
      </c>
      <c r="B14" s="130" t="s">
        <v>605</v>
      </c>
      <c r="C14" s="130" t="s">
        <v>1381</v>
      </c>
      <c r="D14" s="1">
        <f>INDEX(HeroRecipe[CurrencyCost],MATCH(K14,HeroRecipe[RecipeRarity],0))</f>
        <v>2500</v>
      </c>
      <c r="E14" s="130" t="str">
        <f t="shared" si="0"/>
        <v xml:space="preserve">r2-Water , eisenglass-vial , </v>
      </c>
      <c r="F14" s="130" t="str">
        <f>INDEX(HeroRecipe[CatalystAmounts],MATCH('Hero Evolution Recipes'!K14,HeroRecipe[RecipeRarity],0))</f>
        <v>1,1,</v>
      </c>
      <c r="H14" s="181" t="s">
        <v>24</v>
      </c>
      <c r="I14" s="181" t="str">
        <f>INDEX(REFHero[Type],MATCH(B14,REFHero[Hero ID],0))</f>
        <v>Mage</v>
      </c>
      <c r="J14" s="181" t="str">
        <f>INDEX(REFHero[Family],MATCH(B14,REFHero[Hero ID],0))</f>
        <v>MageR1</v>
      </c>
      <c r="K14" s="181">
        <f>INDEX(REFHero[Rarity Tier],MATCH('Hero Evolution Recipes'!B14,REFHero[Hero ID],0))</f>
        <v>2</v>
      </c>
      <c r="L14" s="134" t="str">
        <f>INDEX(cKey[],MATCH(K14,cKey[Rarity],0),MATCH(H14,cKey[#Headers],0))</f>
        <v>r2-Water</v>
      </c>
      <c r="M14" s="134" t="str">
        <f>INDEX(Family[CatalystName],MATCH(J14,Family[Family],0))</f>
        <v>eisenglass-vial</v>
      </c>
      <c r="N14" s="134" t="str">
        <f>INDEX(cStatType[],MATCH(K14,cStatType[Rarity],0),MATCH(I14,cStatType[#Headers],0))</f>
        <v/>
      </c>
    </row>
    <row r="15" spans="1:19">
      <c r="A15" s="130" t="s">
        <v>582</v>
      </c>
      <c r="B15" s="130" t="s">
        <v>583</v>
      </c>
      <c r="C15" s="130" t="s">
        <v>1381</v>
      </c>
      <c r="D15" s="1">
        <f>INDEX(HeroRecipe[CurrencyCost],MATCH(K15,HeroRecipe[RecipeRarity],0))</f>
        <v>2500</v>
      </c>
      <c r="E15" s="130" t="str">
        <f t="shared" si="0"/>
        <v xml:space="preserve">r2-Water , valic-dial , </v>
      </c>
      <c r="F15" s="130" t="str">
        <f>INDEX(HeroRecipe[CatalystAmounts],MATCH('Hero Evolution Recipes'!K15,HeroRecipe[RecipeRarity],0))</f>
        <v>1,1,</v>
      </c>
      <c r="H15" s="181" t="s">
        <v>24</v>
      </c>
      <c r="I15" s="181" t="str">
        <f>INDEX(REFHero[Type],MATCH(B15,REFHero[Hero ID],0))</f>
        <v>Adventurer</v>
      </c>
      <c r="J15" s="181" t="str">
        <f>INDEX(REFHero[Family],MATCH(B15,REFHero[Hero ID],0))</f>
        <v>AdventurerR1</v>
      </c>
      <c r="K15" s="181">
        <f>INDEX(REFHero[Rarity Tier],MATCH('Hero Evolution Recipes'!B15,REFHero[Hero ID],0))</f>
        <v>2</v>
      </c>
      <c r="L15" s="134" t="str">
        <f>INDEX(cKey[],MATCH(K15,cKey[Rarity],0),MATCH(H15,cKey[#Headers],0))</f>
        <v>r2-Water</v>
      </c>
      <c r="M15" s="134" t="str">
        <f>INDEX(Family[CatalystName],MATCH(J15,Family[Family],0))</f>
        <v>valic-dial</v>
      </c>
      <c r="N15" s="134" t="str">
        <f>INDEX(cStatType[],MATCH(K15,cStatType[Rarity],0),MATCH(I15,cStatType[#Headers],0))</f>
        <v/>
      </c>
    </row>
    <row r="16" spans="1:19">
      <c r="A16" s="130" t="s">
        <v>597</v>
      </c>
      <c r="B16" s="130" t="s">
        <v>598</v>
      </c>
      <c r="C16" s="130" t="s">
        <v>1381</v>
      </c>
      <c r="D16" s="1">
        <f>INDEX(HeroRecipe[CurrencyCost],MATCH(K16,HeroRecipe[RecipeRarity],0))</f>
        <v>2500</v>
      </c>
      <c r="E16" s="130" t="str">
        <f t="shared" si="0"/>
        <v xml:space="preserve">r2-Water , ogre-tooth , </v>
      </c>
      <c r="F16" s="130" t="str">
        <f>INDEX(HeroRecipe[CatalystAmounts],MATCH('Hero Evolution Recipes'!K16,HeroRecipe[RecipeRarity],0))</f>
        <v>1,1,</v>
      </c>
      <c r="H16" s="181" t="s">
        <v>24</v>
      </c>
      <c r="I16" s="181" t="str">
        <f>INDEX(REFHero[Type],MATCH(B16,REFHero[Hero ID],0))</f>
        <v>Soldier</v>
      </c>
      <c r="J16" s="181" t="str">
        <f>INDEX(REFHero[Family],MATCH(B16,REFHero[Hero ID],0))</f>
        <v>SoldierR1</v>
      </c>
      <c r="K16" s="181">
        <f>INDEX(REFHero[Rarity Tier],MATCH('Hero Evolution Recipes'!B16,REFHero[Hero ID],0))</f>
        <v>2</v>
      </c>
      <c r="L16" s="134" t="str">
        <f>INDEX(cKey[],MATCH(K16,cKey[Rarity],0),MATCH(H16,cKey[#Headers],0))</f>
        <v>r2-Water</v>
      </c>
      <c r="M16" s="134" t="str">
        <f>INDEX(Family[CatalystName],MATCH(J16,Family[Family],0))</f>
        <v>ogre-tooth</v>
      </c>
      <c r="N16" s="134" t="str">
        <f>INDEX(cStatType[],MATCH(K16,cStatType[Rarity],0),MATCH(I16,cStatType[#Headers],0))</f>
        <v/>
      </c>
    </row>
    <row r="17" spans="1:14">
      <c r="A17" s="130" t="s">
        <v>694</v>
      </c>
      <c r="B17" s="130" t="s">
        <v>695</v>
      </c>
      <c r="C17" s="130" t="s">
        <v>1381</v>
      </c>
      <c r="D17" s="1">
        <f>INDEX(HeroRecipe[CurrencyCost],MATCH(K17,HeroRecipe[RecipeRarity],0))</f>
        <v>7500</v>
      </c>
      <c r="E17" s="130" t="str">
        <f t="shared" si="0"/>
        <v>r3-Dark , ogre-tooth , valic-wand</v>
      </c>
      <c r="F17" s="130" t="str">
        <f>INDEX(HeroRecipe[CatalystAmounts],MATCH('Hero Evolution Recipes'!K17,HeroRecipe[RecipeRarity],0))</f>
        <v>1,1,1</v>
      </c>
      <c r="H17" s="181" t="s">
        <v>26</v>
      </c>
      <c r="I17" s="181" t="str">
        <f>INDEX(REFHero[Type],MATCH(B17,REFHero[Hero ID],0))</f>
        <v>Soldier</v>
      </c>
      <c r="J17" s="181" t="str">
        <f>INDEX(REFHero[Family],MATCH(B17,REFHero[Hero ID],0))</f>
        <v>SoldierR1</v>
      </c>
      <c r="K17" s="181">
        <f>INDEX(REFHero[Rarity Tier],MATCH('Hero Evolution Recipes'!B17,REFHero[Hero ID],0))</f>
        <v>3</v>
      </c>
      <c r="L17" s="134" t="str">
        <f>INDEX(cKey[],MATCH(K17,cKey[Rarity],0),MATCH(H17,cKey[#Headers],0))</f>
        <v>r3-Dark</v>
      </c>
      <c r="M17" s="134" t="str">
        <f>INDEX(Family[CatalystName],MATCH(J17,Family[Family],0))</f>
        <v>ogre-tooth</v>
      </c>
      <c r="N17" s="134" t="str">
        <f>INDEX(cStatType[],MATCH(K17,cStatType[Rarity],0),MATCH(I17,cStatType[#Headers],0))</f>
        <v>valic-wand</v>
      </c>
    </row>
    <row r="18" spans="1:14">
      <c r="A18" s="130" t="s">
        <v>690</v>
      </c>
      <c r="B18" s="130" t="s">
        <v>691</v>
      </c>
      <c r="C18" s="130" t="s">
        <v>1381</v>
      </c>
      <c r="D18" s="1">
        <f>INDEX(HeroRecipe[CurrencyCost],MATCH(K18,HeroRecipe[RecipeRarity],0))</f>
        <v>7500</v>
      </c>
      <c r="E18" s="130" t="str">
        <f t="shared" si="0"/>
        <v>r3-Dark , everlast-ember , aurielian-powder</v>
      </c>
      <c r="F18" s="130" t="str">
        <f>INDEX(HeroRecipe[CatalystAmounts],MATCH('Hero Evolution Recipes'!K18,HeroRecipe[RecipeRarity],0))</f>
        <v>1,1,1</v>
      </c>
      <c r="H18" s="181" t="s">
        <v>26</v>
      </c>
      <c r="I18" s="181" t="str">
        <f>INDEX(REFHero[Type],MATCH(B18,REFHero[Hero ID],0))</f>
        <v>Priest</v>
      </c>
      <c r="J18" s="181" t="str">
        <f>INDEX(REFHero[Family],MATCH(B18,REFHero[Hero ID],0))</f>
        <v>PriestR1</v>
      </c>
      <c r="K18" s="181">
        <f>INDEX(REFHero[Rarity Tier],MATCH('Hero Evolution Recipes'!B18,REFHero[Hero ID],0))</f>
        <v>3</v>
      </c>
      <c r="L18" s="134" t="str">
        <f>INDEX(cKey[],MATCH(K18,cKey[Rarity],0),MATCH(H18,cKey[#Headers],0))</f>
        <v>r3-Dark</v>
      </c>
      <c r="M18" s="134" t="str">
        <f>INDEX(Family[CatalystName],MATCH(J18,Family[Family],0))</f>
        <v>everlast-ember</v>
      </c>
      <c r="N18" s="134" t="str">
        <f>INDEX(cStatType[],MATCH(K18,cStatType[Rarity],0),MATCH(I18,cStatType[#Headers],0))</f>
        <v>aurielian-powder</v>
      </c>
    </row>
    <row r="19" spans="1:14">
      <c r="A19" s="130" t="s">
        <v>699</v>
      </c>
      <c r="B19" s="130" t="s">
        <v>700</v>
      </c>
      <c r="C19" s="130" t="s">
        <v>1381</v>
      </c>
      <c r="D19" s="1">
        <f>INDEX(HeroRecipe[CurrencyCost],MATCH(K19,HeroRecipe[RecipeRarity],0))</f>
        <v>7500</v>
      </c>
      <c r="E19" s="130" t="str">
        <f t="shared" si="0"/>
        <v>r3-Dark , eisenglass-vial , flamehills-idol</v>
      </c>
      <c r="F19" s="130" t="str">
        <f>INDEX(HeroRecipe[CatalystAmounts],MATCH('Hero Evolution Recipes'!K19,HeroRecipe[RecipeRarity],0))</f>
        <v>1,1,1</v>
      </c>
      <c r="H19" s="181" t="s">
        <v>26</v>
      </c>
      <c r="I19" s="181" t="str">
        <f>INDEX(REFHero[Type],MATCH(B19,REFHero[Hero ID],0))</f>
        <v>Mage</v>
      </c>
      <c r="J19" s="181" t="str">
        <f>INDEX(REFHero[Family],MATCH(B19,REFHero[Hero ID],0))</f>
        <v>MageR1</v>
      </c>
      <c r="K19" s="181">
        <f>INDEX(REFHero[Rarity Tier],MATCH('Hero Evolution Recipes'!B19,REFHero[Hero ID],0))</f>
        <v>3</v>
      </c>
      <c r="L19" s="134" t="str">
        <f>INDEX(cKey[],MATCH(K19,cKey[Rarity],0),MATCH(H19,cKey[#Headers],0))</f>
        <v>r3-Dark</v>
      </c>
      <c r="M19" s="134" t="str">
        <f>INDEX(Family[CatalystName],MATCH(J19,Family[Family],0))</f>
        <v>eisenglass-vial</v>
      </c>
      <c r="N19" s="134" t="str">
        <f>INDEX(cStatType[],MATCH(K19,cStatType[Rarity],0),MATCH(I19,cStatType[#Headers],0))</f>
        <v>flamehills-idol</v>
      </c>
    </row>
    <row r="20" spans="1:14">
      <c r="A20" s="131" t="s">
        <v>502</v>
      </c>
      <c r="B20" s="131" t="s">
        <v>503</v>
      </c>
      <c r="C20" s="130" t="s">
        <v>1381</v>
      </c>
      <c r="D20" s="1">
        <f>INDEX(HeroRecipe[CurrencyCost],MATCH(K20,HeroRecipe[RecipeRarity],0))</f>
        <v>7500</v>
      </c>
      <c r="E20" s="130" t="str">
        <f t="shared" si="0"/>
        <v>r3-Dark , laeran-branch , flamehills-idol</v>
      </c>
      <c r="F20" s="130" t="str">
        <f>INDEX(HeroRecipe[CatalystAmounts],MATCH('Hero Evolution Recipes'!K20,HeroRecipe[RecipeRarity],0))</f>
        <v>1,1,1</v>
      </c>
      <c r="H20" s="181" t="s">
        <v>26</v>
      </c>
      <c r="I20" s="181" t="str">
        <f>INDEX(REFHero[Type],MATCH(B20,REFHero[Hero ID],0))</f>
        <v>Mage</v>
      </c>
      <c r="J20" s="181" t="str">
        <f>INDEX(REFHero[Family],MATCH(B20,REFHero[Hero ID],0))</f>
        <v>MageR2</v>
      </c>
      <c r="K20" s="181">
        <f>INDEX(REFHero[Rarity Tier],MATCH('Hero Evolution Recipes'!B20,REFHero[Hero ID],0))</f>
        <v>3</v>
      </c>
      <c r="L20" s="134" t="str">
        <f>INDEX(cKey[],MATCH(K20,cKey[Rarity],0),MATCH(H20,cKey[#Headers],0))</f>
        <v>r3-Dark</v>
      </c>
      <c r="M20" s="134" t="str">
        <f>INDEX(Family[CatalystName],MATCH(J20,Family[Family],0))</f>
        <v>laeran-branch</v>
      </c>
      <c r="N20" s="134" t="str">
        <f>INDEX(cStatType[],MATCH(K20,cStatType[Rarity],0),MATCH(I20,cStatType[#Headers],0))</f>
        <v>flamehills-idol</v>
      </c>
    </row>
    <row r="21" spans="1:14">
      <c r="A21" s="130" t="s">
        <v>680</v>
      </c>
      <c r="B21" s="130" t="s">
        <v>681</v>
      </c>
      <c r="C21" s="130" t="s">
        <v>1381</v>
      </c>
      <c r="D21" s="1">
        <f>INDEX(HeroRecipe[CurrencyCost],MATCH(K21,HeroRecipe[RecipeRarity],0))</f>
        <v>7500</v>
      </c>
      <c r="E21" s="130" t="str">
        <f t="shared" si="0"/>
        <v>r3-Dark , elf-bane , valic-wand</v>
      </c>
      <c r="F21" s="130" t="str">
        <f>INDEX(HeroRecipe[CatalystAmounts],MATCH('Hero Evolution Recipes'!K21,HeroRecipe[RecipeRarity],0))</f>
        <v>1,1,1</v>
      </c>
      <c r="H21" s="181" t="s">
        <v>26</v>
      </c>
      <c r="I21" s="181" t="str">
        <f>INDEX(REFHero[Type],MATCH(B21,REFHero[Hero ID],0))</f>
        <v>Adventurer</v>
      </c>
      <c r="J21" s="181" t="str">
        <f>INDEX(REFHero[Family],MATCH(B21,REFHero[Hero ID],0))</f>
        <v>AdventurerR2</v>
      </c>
      <c r="K21" s="181">
        <f>INDEX(REFHero[Rarity Tier],MATCH('Hero Evolution Recipes'!B21,REFHero[Hero ID],0))</f>
        <v>3</v>
      </c>
      <c r="L21" s="134" t="str">
        <f>INDEX(cKey[],MATCH(K21,cKey[Rarity],0),MATCH(H21,cKey[#Headers],0))</f>
        <v>r3-Dark</v>
      </c>
      <c r="M21" s="134" t="str">
        <f>INDEX(Family[CatalystName],MATCH(J21,Family[Family],0))</f>
        <v>elf-bane</v>
      </c>
      <c r="N21" s="134" t="str">
        <f>INDEX(cStatType[],MATCH(K21,cStatType[Rarity],0),MATCH(I21,cStatType[#Headers],0))</f>
        <v>valic-wand</v>
      </c>
    </row>
    <row r="22" spans="1:14">
      <c r="A22" s="130" t="s">
        <v>686</v>
      </c>
      <c r="B22" s="130" t="s">
        <v>687</v>
      </c>
      <c r="C22" s="130" t="s">
        <v>1381</v>
      </c>
      <c r="D22" s="1">
        <f>INDEX(HeroRecipe[CurrencyCost],MATCH(K22,HeroRecipe[RecipeRarity],0))</f>
        <v>7500</v>
      </c>
      <c r="E22" s="130" t="str">
        <f t="shared" si="0"/>
        <v>r3-Dark , spectral-essence , flamehills-idol</v>
      </c>
      <c r="F22" s="130" t="str">
        <f>INDEX(HeroRecipe[CatalystAmounts],MATCH('Hero Evolution Recipes'!K22,HeroRecipe[RecipeRarity],0))</f>
        <v>1,1,1</v>
      </c>
      <c r="H22" s="181" t="s">
        <v>26</v>
      </c>
      <c r="I22" s="181" t="str">
        <f>INDEX(REFHero[Type],MATCH(B22,REFHero[Hero ID],0))</f>
        <v>Defender</v>
      </c>
      <c r="J22" s="181" t="str">
        <f>INDEX(REFHero[Family],MATCH(B22,REFHero[Hero ID],0))</f>
        <v>CreatureR2</v>
      </c>
      <c r="K22" s="181">
        <f>INDEX(REFHero[Rarity Tier],MATCH('Hero Evolution Recipes'!B22,REFHero[Hero ID],0))</f>
        <v>3</v>
      </c>
      <c r="L22" s="134" t="str">
        <f>INDEX(cKey[],MATCH(K22,cKey[Rarity],0),MATCH(H22,cKey[#Headers],0))</f>
        <v>r3-Dark</v>
      </c>
      <c r="M22" s="134" t="str">
        <f>INDEX(Family[CatalystName],MATCH(J22,Family[Family],0))</f>
        <v>spectral-essence</v>
      </c>
      <c r="N22" s="134" t="str">
        <f>INDEX(cStatType[],MATCH(K22,cStatType[Rarity],0),MATCH(I22,cStatType[#Headers],0))</f>
        <v>flamehills-idol</v>
      </c>
    </row>
    <row r="23" spans="1:14">
      <c r="A23" s="130" t="s">
        <v>626</v>
      </c>
      <c r="B23" s="130" t="s">
        <v>627</v>
      </c>
      <c r="C23" s="130" t="s">
        <v>1381</v>
      </c>
      <c r="D23" s="1">
        <f>INDEX(HeroRecipe[CurrencyCost],MATCH(K23,HeroRecipe[RecipeRarity],0))</f>
        <v>7500</v>
      </c>
      <c r="E23" s="130" t="str">
        <f t="shared" si="0"/>
        <v>r3-Earth , everlast-ember , aurielian-powder</v>
      </c>
      <c r="F23" s="130" t="str">
        <f>INDEX(HeroRecipe[CatalystAmounts],MATCH('Hero Evolution Recipes'!K23,HeroRecipe[RecipeRarity],0))</f>
        <v>1,1,1</v>
      </c>
      <c r="H23" s="181" t="s">
        <v>23</v>
      </c>
      <c r="I23" s="181" t="str">
        <f>INDEX(REFHero[Type],MATCH(B23,REFHero[Hero ID],0))</f>
        <v>Priest</v>
      </c>
      <c r="J23" s="181" t="str">
        <f>INDEX(REFHero[Family],MATCH(B23,REFHero[Hero ID],0))</f>
        <v>PriestR1</v>
      </c>
      <c r="K23" s="181">
        <f>INDEX(REFHero[Rarity Tier],MATCH('Hero Evolution Recipes'!B23,REFHero[Hero ID],0))</f>
        <v>3</v>
      </c>
      <c r="L23" s="134" t="str">
        <f>INDEX(cKey[],MATCH(K23,cKey[Rarity],0),MATCH(H23,cKey[#Headers],0))</f>
        <v>r3-Earth</v>
      </c>
      <c r="M23" s="134" t="str">
        <f>INDEX(Family[CatalystName],MATCH(J23,Family[Family],0))</f>
        <v>everlast-ember</v>
      </c>
      <c r="N23" s="134" t="str">
        <f>INDEX(cStatType[],MATCH(K23,cStatType[Rarity],0),MATCH(I23,cStatType[#Headers],0))</f>
        <v>aurielian-powder</v>
      </c>
    </row>
    <row r="24" spans="1:14">
      <c r="A24" s="130" t="s">
        <v>637</v>
      </c>
      <c r="B24" s="130" t="s">
        <v>638</v>
      </c>
      <c r="C24" s="130" t="s">
        <v>1381</v>
      </c>
      <c r="D24" s="1">
        <f>INDEX(HeroRecipe[CurrencyCost],MATCH(K24,HeroRecipe[RecipeRarity],0))</f>
        <v>7500</v>
      </c>
      <c r="E24" s="130" t="str">
        <f t="shared" si="0"/>
        <v>r3-Earth , eisenglass-vial , flamehills-idol</v>
      </c>
      <c r="F24" s="130" t="str">
        <f>INDEX(HeroRecipe[CatalystAmounts],MATCH('Hero Evolution Recipes'!K24,HeroRecipe[RecipeRarity],0))</f>
        <v>1,1,1</v>
      </c>
      <c r="H24" s="181" t="s">
        <v>23</v>
      </c>
      <c r="I24" s="181" t="str">
        <f>INDEX(REFHero[Type],MATCH(B24,REFHero[Hero ID],0))</f>
        <v>Mage</v>
      </c>
      <c r="J24" s="181" t="str">
        <f>INDEX(REFHero[Family],MATCH(B24,REFHero[Hero ID],0))</f>
        <v>MageR1</v>
      </c>
      <c r="K24" s="181">
        <f>INDEX(REFHero[Rarity Tier],MATCH('Hero Evolution Recipes'!B24,REFHero[Hero ID],0))</f>
        <v>3</v>
      </c>
      <c r="L24" s="134" t="str">
        <f>INDEX(cKey[],MATCH(K24,cKey[Rarity],0),MATCH(H24,cKey[#Headers],0))</f>
        <v>r3-Earth</v>
      </c>
      <c r="M24" s="134" t="str">
        <f>INDEX(Family[CatalystName],MATCH(J24,Family[Family],0))</f>
        <v>eisenglass-vial</v>
      </c>
      <c r="N24" s="134" t="str">
        <f>INDEX(cStatType[],MATCH(K24,cStatType[Rarity],0),MATCH(I24,cStatType[#Headers],0))</f>
        <v>flamehills-idol</v>
      </c>
    </row>
    <row r="25" spans="1:14">
      <c r="A25" s="131" t="s">
        <v>494</v>
      </c>
      <c r="B25" s="131" t="s">
        <v>495</v>
      </c>
      <c r="C25" s="130" t="s">
        <v>1381</v>
      </c>
      <c r="D25" s="1">
        <f>INDEX(HeroRecipe[CurrencyCost],MATCH(K25,HeroRecipe[RecipeRarity],0))</f>
        <v>7500</v>
      </c>
      <c r="E25" s="130" t="str">
        <f t="shared" si="0"/>
        <v>r3-Earth , laeran-branch , flamehills-idol</v>
      </c>
      <c r="F25" s="130" t="str">
        <f>INDEX(HeroRecipe[CatalystAmounts],MATCH('Hero Evolution Recipes'!K25,HeroRecipe[RecipeRarity],0))</f>
        <v>1,1,1</v>
      </c>
      <c r="H25" s="181" t="s">
        <v>23</v>
      </c>
      <c r="I25" s="181" t="str">
        <f>INDEX(REFHero[Type],MATCH(B25,REFHero[Hero ID],0))</f>
        <v>Mage</v>
      </c>
      <c r="J25" s="181" t="str">
        <f>INDEX(REFHero[Family],MATCH(B25,REFHero[Hero ID],0))</f>
        <v>MageR2</v>
      </c>
      <c r="K25" s="181">
        <f>INDEX(REFHero[Rarity Tier],MATCH('Hero Evolution Recipes'!B25,REFHero[Hero ID],0))</f>
        <v>3</v>
      </c>
      <c r="L25" s="134" t="str">
        <f>INDEX(cKey[],MATCH(K25,cKey[Rarity],0),MATCH(H25,cKey[#Headers],0))</f>
        <v>r3-Earth</v>
      </c>
      <c r="M25" s="134" t="str">
        <f>INDEX(Family[CatalystName],MATCH(J25,Family[Family],0))</f>
        <v>laeran-branch</v>
      </c>
      <c r="N25" s="134" t="str">
        <f>INDEX(cStatType[],MATCH(K25,cStatType[Rarity],0),MATCH(I25,cStatType[#Headers],0))</f>
        <v>flamehills-idol</v>
      </c>
    </row>
    <row r="26" spans="1:14">
      <c r="A26" s="130" t="s">
        <v>622</v>
      </c>
      <c r="B26" s="130" t="s">
        <v>623</v>
      </c>
      <c r="C26" s="130" t="s">
        <v>1381</v>
      </c>
      <c r="D26" s="1">
        <f>INDEX(HeroRecipe[CurrencyCost],MATCH(K26,HeroRecipe[RecipeRarity],0))</f>
        <v>7500</v>
      </c>
      <c r="E26" s="130" t="str">
        <f t="shared" si="0"/>
        <v>r3-Earth , spectral-essence , flamehills-idol</v>
      </c>
      <c r="F26" s="130" t="str">
        <f>INDEX(HeroRecipe[CatalystAmounts],MATCH('Hero Evolution Recipes'!K26,HeroRecipe[RecipeRarity],0))</f>
        <v>1,1,1</v>
      </c>
      <c r="H26" s="181" t="s">
        <v>23</v>
      </c>
      <c r="I26" s="181" t="str">
        <f>INDEX(REFHero[Type],MATCH(B26,REFHero[Hero ID],0))</f>
        <v>Defender</v>
      </c>
      <c r="J26" s="181" t="str">
        <f>INDEX(REFHero[Family],MATCH(B26,REFHero[Hero ID],0))</f>
        <v>CreatureR2</v>
      </c>
      <c r="K26" s="181">
        <f>INDEX(REFHero[Rarity Tier],MATCH('Hero Evolution Recipes'!B26,REFHero[Hero ID],0))</f>
        <v>3</v>
      </c>
      <c r="L26" s="134" t="str">
        <f>INDEX(cKey[],MATCH(K26,cKey[Rarity],0),MATCH(H26,cKey[#Headers],0))</f>
        <v>r3-Earth</v>
      </c>
      <c r="M26" s="134" t="str">
        <f>INDEX(Family[CatalystName],MATCH(J26,Family[Family],0))</f>
        <v>spectral-essence</v>
      </c>
      <c r="N26" s="134" t="str">
        <f>INDEX(cStatType[],MATCH(K26,cStatType[Rarity],0),MATCH(I26,cStatType[#Headers],0))</f>
        <v>flamehills-idol</v>
      </c>
    </row>
    <row r="27" spans="1:14">
      <c r="A27" s="130" t="s">
        <v>564</v>
      </c>
      <c r="B27" s="130" t="s">
        <v>565</v>
      </c>
      <c r="C27" s="130" t="s">
        <v>1381</v>
      </c>
      <c r="D27" s="1">
        <f>INDEX(HeroRecipe[CurrencyCost],MATCH(K27,HeroRecipe[RecipeRarity],0))</f>
        <v>7500</v>
      </c>
      <c r="E27" s="130" t="str">
        <f t="shared" si="0"/>
        <v>r3-Fire , ogre-tooth , valic-wand</v>
      </c>
      <c r="F27" s="130" t="str">
        <f>INDEX(HeroRecipe[CatalystAmounts],MATCH('Hero Evolution Recipes'!K27,HeroRecipe[RecipeRarity],0))</f>
        <v>1,1,1</v>
      </c>
      <c r="H27" s="181" t="s">
        <v>22</v>
      </c>
      <c r="I27" s="181" t="str">
        <f>INDEX(REFHero[Type],MATCH(B27,REFHero[Hero ID],0))</f>
        <v>Soldier</v>
      </c>
      <c r="J27" s="181" t="str">
        <f>INDEX(REFHero[Family],MATCH(B27,REFHero[Hero ID],0))</f>
        <v>SoldierR1</v>
      </c>
      <c r="K27" s="181">
        <f>INDEX(REFHero[Rarity Tier],MATCH('Hero Evolution Recipes'!B27,REFHero[Hero ID],0))</f>
        <v>3</v>
      </c>
      <c r="L27" s="134" t="str">
        <f>INDEX(cKey[],MATCH(K27,cKey[Rarity],0),MATCH(H27,cKey[#Headers],0))</f>
        <v>r3-Fire</v>
      </c>
      <c r="M27" s="134" t="str">
        <f>INDEX(Family[CatalystName],MATCH(J27,Family[Family],0))</f>
        <v>ogre-tooth</v>
      </c>
      <c r="N27" s="134" t="str">
        <f>INDEX(cStatType[],MATCH(K27,cStatType[Rarity],0),MATCH(I27,cStatType[#Headers],0))</f>
        <v>valic-wand</v>
      </c>
    </row>
    <row r="28" spans="1:14">
      <c r="A28" s="130" t="s">
        <v>560</v>
      </c>
      <c r="B28" s="130" t="s">
        <v>561</v>
      </c>
      <c r="C28" s="130" t="s">
        <v>1381</v>
      </c>
      <c r="D28" s="1">
        <f>INDEX(HeroRecipe[CurrencyCost],MATCH(K28,HeroRecipe[RecipeRarity],0))</f>
        <v>7500</v>
      </c>
      <c r="E28" s="130" t="str">
        <f t="shared" si="0"/>
        <v>r3-Fire , everlast-ember , aurielian-powder</v>
      </c>
      <c r="F28" s="130" t="str">
        <f>INDEX(HeroRecipe[CatalystAmounts],MATCH('Hero Evolution Recipes'!K28,HeroRecipe[RecipeRarity],0))</f>
        <v>1,1,1</v>
      </c>
      <c r="H28" s="181" t="s">
        <v>22</v>
      </c>
      <c r="I28" s="181" t="str">
        <f>INDEX(REFHero[Type],MATCH(B28,REFHero[Hero ID],0))</f>
        <v>Priest</v>
      </c>
      <c r="J28" s="181" t="str">
        <f>INDEX(REFHero[Family],MATCH(B28,REFHero[Hero ID],0))</f>
        <v>PriestR1</v>
      </c>
      <c r="K28" s="181">
        <f>INDEX(REFHero[Rarity Tier],MATCH('Hero Evolution Recipes'!B28,REFHero[Hero ID],0))</f>
        <v>3</v>
      </c>
      <c r="L28" s="134" t="str">
        <f>INDEX(cKey[],MATCH(K28,cKey[Rarity],0),MATCH(H28,cKey[#Headers],0))</f>
        <v>r3-Fire</v>
      </c>
      <c r="M28" s="134" t="str">
        <f>INDEX(Family[CatalystName],MATCH(J28,Family[Family],0))</f>
        <v>everlast-ember</v>
      </c>
      <c r="N28" s="134" t="str">
        <f>INDEX(cStatType[],MATCH(K28,cStatType[Rarity],0),MATCH(I28,cStatType[#Headers],0))</f>
        <v>aurielian-powder</v>
      </c>
    </row>
    <row r="29" spans="1:14">
      <c r="A29" s="130" t="s">
        <v>552</v>
      </c>
      <c r="B29" s="130" t="s">
        <v>553</v>
      </c>
      <c r="C29" s="130" t="s">
        <v>1381</v>
      </c>
      <c r="D29" s="1">
        <f>INDEX(HeroRecipe[CurrencyCost],MATCH(K29,HeroRecipe[RecipeRarity],0))</f>
        <v>7500</v>
      </c>
      <c r="E29" s="130" t="str">
        <f t="shared" si="0"/>
        <v>r3-Fire , eliore-tonic , valic-wand</v>
      </c>
      <c r="F29" s="130" t="str">
        <f>INDEX(HeroRecipe[CatalystAmounts],MATCH('Hero Evolution Recipes'!K29,HeroRecipe[RecipeRarity],0))</f>
        <v>1,1,1</v>
      </c>
      <c r="H29" s="181" t="s">
        <v>22</v>
      </c>
      <c r="I29" s="181" t="str">
        <f>INDEX(REFHero[Type],MATCH(B29,REFHero[Hero ID],0))</f>
        <v>Soldier</v>
      </c>
      <c r="J29" s="181" t="str">
        <f>INDEX(REFHero[Family],MATCH(B29,REFHero[Hero ID],0))</f>
        <v>SoldierR2</v>
      </c>
      <c r="K29" s="181">
        <f>INDEX(REFHero[Rarity Tier],MATCH('Hero Evolution Recipes'!B29,REFHero[Hero ID],0))</f>
        <v>3</v>
      </c>
      <c r="L29" s="134" t="str">
        <f>INDEX(cKey[],MATCH(K29,cKey[Rarity],0),MATCH(H29,cKey[#Headers],0))</f>
        <v>r3-Fire</v>
      </c>
      <c r="M29" s="134" t="str">
        <f>INDEX(Family[CatalystName],MATCH(J29,Family[Family],0))</f>
        <v>eliore-tonic</v>
      </c>
      <c r="N29" s="134" t="str">
        <f>INDEX(cStatType[],MATCH(K29,cStatType[Rarity],0),MATCH(I29,cStatType[#Headers],0))</f>
        <v>valic-wand</v>
      </c>
    </row>
    <row r="30" spans="1:14">
      <c r="A30" s="130" t="s">
        <v>461</v>
      </c>
      <c r="B30" s="130" t="s">
        <v>463</v>
      </c>
      <c r="C30" s="130" t="s">
        <v>1381</v>
      </c>
      <c r="D30" s="1">
        <f>INDEX(HeroRecipe[CurrencyCost],MATCH(K30,HeroRecipe[RecipeRarity],0))</f>
        <v>7500</v>
      </c>
      <c r="E30" s="130" t="str">
        <f t="shared" si="0"/>
        <v>r3-Fire , elf-bane , valic-wand</v>
      </c>
      <c r="F30" s="130" t="str">
        <f>INDEX(HeroRecipe[CatalystAmounts],MATCH('Hero Evolution Recipes'!K30,HeroRecipe[RecipeRarity],0))</f>
        <v>1,1,1</v>
      </c>
      <c r="H30" s="181" t="s">
        <v>22</v>
      </c>
      <c r="I30" s="181" t="str">
        <f>INDEX(REFHero[Type],MATCH(B30,REFHero[Hero ID],0))</f>
        <v>Adventurer</v>
      </c>
      <c r="J30" s="181" t="str">
        <f>INDEX(REFHero[Family],MATCH(B30,REFHero[Hero ID],0))</f>
        <v>AdventurerR2</v>
      </c>
      <c r="K30" s="181">
        <f>INDEX(REFHero[Rarity Tier],MATCH('Hero Evolution Recipes'!B30,REFHero[Hero ID],0))</f>
        <v>3</v>
      </c>
      <c r="L30" s="134" t="str">
        <f>INDEX(cKey[],MATCH(K30,cKey[Rarity],0),MATCH(H30,cKey[#Headers],0))</f>
        <v>r3-Fire</v>
      </c>
      <c r="M30" s="134" t="str">
        <f>INDEX(Family[CatalystName],MATCH(J30,Family[Family],0))</f>
        <v>elf-bane</v>
      </c>
      <c r="N30" s="134" t="str">
        <f>INDEX(cStatType[],MATCH(K30,cStatType[Rarity],0),MATCH(I30,cStatType[#Headers],0))</f>
        <v>valic-wand</v>
      </c>
    </row>
    <row r="31" spans="1:14">
      <c r="A31" s="131" t="s">
        <v>486</v>
      </c>
      <c r="B31" s="131" t="s">
        <v>487</v>
      </c>
      <c r="C31" s="130" t="s">
        <v>1381</v>
      </c>
      <c r="D31" s="1">
        <f>INDEX(HeroRecipe[CurrencyCost],MATCH(K31,HeroRecipe[RecipeRarity],0))</f>
        <v>7500</v>
      </c>
      <c r="E31" s="130" t="str">
        <f t="shared" si="0"/>
        <v>r3-Fire , laeran-branch , flamehills-idol</v>
      </c>
      <c r="F31" s="130" t="str">
        <f>INDEX(HeroRecipe[CatalystAmounts],MATCH('Hero Evolution Recipes'!K31,HeroRecipe[RecipeRarity],0))</f>
        <v>1,1,1</v>
      </c>
      <c r="H31" s="181" t="s">
        <v>22</v>
      </c>
      <c r="I31" s="181" t="str">
        <f>INDEX(REFHero[Type],MATCH(B31,REFHero[Hero ID],0))</f>
        <v>Mage</v>
      </c>
      <c r="J31" s="181" t="str">
        <f>INDEX(REFHero[Family],MATCH(B31,REFHero[Hero ID],0))</f>
        <v>MageR2</v>
      </c>
      <c r="K31" s="181">
        <f>INDEX(REFHero[Rarity Tier],MATCH('Hero Evolution Recipes'!B31,REFHero[Hero ID],0))</f>
        <v>3</v>
      </c>
      <c r="L31" s="134" t="str">
        <f>INDEX(cKey[],MATCH(K31,cKey[Rarity],0),MATCH(H31,cKey[#Headers],0))</f>
        <v>r3-Fire</v>
      </c>
      <c r="M31" s="134" t="str">
        <f>INDEX(Family[CatalystName],MATCH(J31,Family[Family],0))</f>
        <v>laeran-branch</v>
      </c>
      <c r="N31" s="134" t="str">
        <f>INDEX(cStatType[],MATCH(K31,cStatType[Rarity],0),MATCH(I31,cStatType[#Headers],0))</f>
        <v>flamehills-idol</v>
      </c>
    </row>
    <row r="32" spans="1:14">
      <c r="A32" s="130" t="s">
        <v>556</v>
      </c>
      <c r="B32" s="130" t="s">
        <v>557</v>
      </c>
      <c r="C32" s="130" t="s">
        <v>1381</v>
      </c>
      <c r="D32" s="1">
        <f>INDEX(HeroRecipe[CurrencyCost],MATCH(K32,HeroRecipe[RecipeRarity],0))</f>
        <v>7500</v>
      </c>
      <c r="E32" s="130" t="str">
        <f t="shared" si="0"/>
        <v>r3-Fire , spectral-essence , flamehills-idol</v>
      </c>
      <c r="F32" s="130" t="str">
        <f>INDEX(HeroRecipe[CatalystAmounts],MATCH('Hero Evolution Recipes'!K32,HeroRecipe[RecipeRarity],0))</f>
        <v>1,1,1</v>
      </c>
      <c r="H32" s="181" t="s">
        <v>22</v>
      </c>
      <c r="I32" s="181" t="str">
        <f>INDEX(REFHero[Type],MATCH(B32,REFHero[Hero ID],0))</f>
        <v>Defender</v>
      </c>
      <c r="J32" s="181" t="str">
        <f>INDEX(REFHero[Family],MATCH(B32,REFHero[Hero ID],0))</f>
        <v>CreatureR2</v>
      </c>
      <c r="K32" s="181">
        <f>INDEX(REFHero[Rarity Tier],MATCH('Hero Evolution Recipes'!B32,REFHero[Hero ID],0))</f>
        <v>3</v>
      </c>
      <c r="L32" s="134" t="str">
        <f>INDEX(cKey[],MATCH(K32,cKey[Rarity],0),MATCH(H32,cKey[#Headers],0))</f>
        <v>r3-Fire</v>
      </c>
      <c r="M32" s="134" t="str">
        <f>INDEX(Family[CatalystName],MATCH(J32,Family[Family],0))</f>
        <v>spectral-essence</v>
      </c>
      <c r="N32" s="134" t="str">
        <f>INDEX(cStatType[],MATCH(K32,cStatType[Rarity],0),MATCH(I32,cStatType[#Headers],0))</f>
        <v>flamehills-idol</v>
      </c>
    </row>
    <row r="33" spans="1:14">
      <c r="A33" s="130" t="s">
        <v>656</v>
      </c>
      <c r="B33" s="130" t="s">
        <v>657</v>
      </c>
      <c r="C33" s="130" t="s">
        <v>1381</v>
      </c>
      <c r="D33" s="1">
        <f>INDEX(HeroRecipe[CurrencyCost],MATCH(K33,HeroRecipe[RecipeRarity],0))</f>
        <v>7500</v>
      </c>
      <c r="E33" s="130" t="str">
        <f t="shared" si="0"/>
        <v>r3-Light , everlast-ember , aurielian-powder</v>
      </c>
      <c r="F33" s="130" t="str">
        <f>INDEX(HeroRecipe[CatalystAmounts],MATCH('Hero Evolution Recipes'!K33,HeroRecipe[RecipeRarity],0))</f>
        <v>1,1,1</v>
      </c>
      <c r="H33" s="181" t="s">
        <v>25</v>
      </c>
      <c r="I33" s="181" t="str">
        <f>INDEX(REFHero[Type],MATCH(B33,REFHero[Hero ID],0))</f>
        <v>Priest</v>
      </c>
      <c r="J33" s="181" t="str">
        <f>INDEX(REFHero[Family],MATCH(B33,REFHero[Hero ID],0))</f>
        <v>PriestR1</v>
      </c>
      <c r="K33" s="181">
        <f>INDEX(REFHero[Rarity Tier],MATCH('Hero Evolution Recipes'!B33,REFHero[Hero ID],0))</f>
        <v>3</v>
      </c>
      <c r="L33" s="134" t="str">
        <f>INDEX(cKey[],MATCH(K33,cKey[Rarity],0),MATCH(H33,cKey[#Headers],0))</f>
        <v>r3-Light</v>
      </c>
      <c r="M33" s="134" t="str">
        <f>INDEX(Family[CatalystName],MATCH(J33,Family[Family],0))</f>
        <v>everlast-ember</v>
      </c>
      <c r="N33" s="134" t="str">
        <f>INDEX(cStatType[],MATCH(K33,cStatType[Rarity],0),MATCH(I33,cStatType[#Headers],0))</f>
        <v>aurielian-powder</v>
      </c>
    </row>
    <row r="34" spans="1:14">
      <c r="A34" s="130" t="s">
        <v>660</v>
      </c>
      <c r="B34" s="130" t="s">
        <v>661</v>
      </c>
      <c r="C34" s="130" t="s">
        <v>1381</v>
      </c>
      <c r="D34" s="1">
        <f>INDEX(HeroRecipe[CurrencyCost],MATCH(K34,HeroRecipe[RecipeRarity],0))</f>
        <v>7500</v>
      </c>
      <c r="E34" s="130" t="str">
        <f t="shared" si="0"/>
        <v>r3-Light , ogre-tooth , valic-wand</v>
      </c>
      <c r="F34" s="130" t="str">
        <f>INDEX(HeroRecipe[CatalystAmounts],MATCH('Hero Evolution Recipes'!K34,HeroRecipe[RecipeRarity],0))</f>
        <v>1,1,1</v>
      </c>
      <c r="H34" s="181" t="s">
        <v>25</v>
      </c>
      <c r="I34" s="181" t="str">
        <f>INDEX(REFHero[Type],MATCH(B34,REFHero[Hero ID],0))</f>
        <v>Soldier</v>
      </c>
      <c r="J34" s="181" t="str">
        <f>INDEX(REFHero[Family],MATCH(B34,REFHero[Hero ID],0))</f>
        <v>SoldierR1</v>
      </c>
      <c r="K34" s="181">
        <f>INDEX(REFHero[Rarity Tier],MATCH('Hero Evolution Recipes'!B34,REFHero[Hero ID],0))</f>
        <v>3</v>
      </c>
      <c r="L34" s="134" t="str">
        <f>INDEX(cKey[],MATCH(K34,cKey[Rarity],0),MATCH(H34,cKey[#Headers],0))</f>
        <v>r3-Light</v>
      </c>
      <c r="M34" s="134" t="str">
        <f>INDEX(Family[CatalystName],MATCH(J34,Family[Family],0))</f>
        <v>ogre-tooth</v>
      </c>
      <c r="N34" s="134" t="str">
        <f>INDEX(cStatType[],MATCH(K34,cStatType[Rarity],0),MATCH(I34,cStatType[#Headers],0))</f>
        <v>valic-wand</v>
      </c>
    </row>
    <row r="35" spans="1:14">
      <c r="A35" s="130" t="s">
        <v>648</v>
      </c>
      <c r="B35" s="130" t="s">
        <v>649</v>
      </c>
      <c r="C35" s="130" t="s">
        <v>1381</v>
      </c>
      <c r="D35" s="1">
        <f>INDEX(HeroRecipe[CurrencyCost],MATCH(K35,HeroRecipe[RecipeRarity],0))</f>
        <v>7500</v>
      </c>
      <c r="E35" s="130" t="str">
        <f t="shared" si="0"/>
        <v>r3-Light , eliore-tonic , valic-wand</v>
      </c>
      <c r="F35" s="130" t="str">
        <f>INDEX(HeroRecipe[CatalystAmounts],MATCH('Hero Evolution Recipes'!K35,HeroRecipe[RecipeRarity],0))</f>
        <v>1,1,1</v>
      </c>
      <c r="H35" s="181" t="s">
        <v>25</v>
      </c>
      <c r="I35" s="181" t="str">
        <f>INDEX(REFHero[Type],MATCH(B35,REFHero[Hero ID],0))</f>
        <v>Soldier</v>
      </c>
      <c r="J35" s="181" t="str">
        <f>INDEX(REFHero[Family],MATCH(B35,REFHero[Hero ID],0))</f>
        <v>SoldierR2</v>
      </c>
      <c r="K35" s="181">
        <f>INDEX(REFHero[Rarity Tier],MATCH('Hero Evolution Recipes'!B35,REFHero[Hero ID],0))</f>
        <v>3</v>
      </c>
      <c r="L35" s="134" t="str">
        <f>INDEX(cKey[],MATCH(K35,cKey[Rarity],0),MATCH(H35,cKey[#Headers],0))</f>
        <v>r3-Light</v>
      </c>
      <c r="M35" s="134" t="str">
        <f>INDEX(Family[CatalystName],MATCH(J35,Family[Family],0))</f>
        <v>eliore-tonic</v>
      </c>
      <c r="N35" s="134" t="str">
        <f>INDEX(cStatType[],MATCH(K35,cStatType[Rarity],0),MATCH(I35,cStatType[#Headers],0))</f>
        <v>valic-wand</v>
      </c>
    </row>
    <row r="36" spans="1:14">
      <c r="A36" s="131" t="s">
        <v>498</v>
      </c>
      <c r="B36" s="131" t="s">
        <v>499</v>
      </c>
      <c r="C36" s="130" t="s">
        <v>1381</v>
      </c>
      <c r="D36" s="1">
        <f>INDEX(HeroRecipe[CurrencyCost],MATCH(K36,HeroRecipe[RecipeRarity],0))</f>
        <v>7500</v>
      </c>
      <c r="E36" s="130" t="str">
        <f t="shared" si="0"/>
        <v>r3-Light , laeran-branch , flamehills-idol</v>
      </c>
      <c r="F36" s="130" t="str">
        <f>INDEX(HeroRecipe[CatalystAmounts],MATCH('Hero Evolution Recipes'!K36,HeroRecipe[RecipeRarity],0))</f>
        <v>1,1,1</v>
      </c>
      <c r="H36" s="181" t="s">
        <v>25</v>
      </c>
      <c r="I36" s="181" t="str">
        <f>INDEX(REFHero[Type],MATCH(B36,REFHero[Hero ID],0))</f>
        <v>Mage</v>
      </c>
      <c r="J36" s="181" t="str">
        <f>INDEX(REFHero[Family],MATCH(B36,REFHero[Hero ID],0))</f>
        <v>MageR2</v>
      </c>
      <c r="K36" s="181">
        <f>INDEX(REFHero[Rarity Tier],MATCH('Hero Evolution Recipes'!B36,REFHero[Hero ID],0))</f>
        <v>3</v>
      </c>
      <c r="L36" s="134" t="str">
        <f>INDEX(cKey[],MATCH(K36,cKey[Rarity],0),MATCH(H36,cKey[#Headers],0))</f>
        <v>r3-Light</v>
      </c>
      <c r="M36" s="134" t="str">
        <f>INDEX(Family[CatalystName],MATCH(J36,Family[Family],0))</f>
        <v>laeran-branch</v>
      </c>
      <c r="N36" s="134" t="str">
        <f>INDEX(cStatType[],MATCH(K36,cStatType[Rarity],0),MATCH(I36,cStatType[#Headers],0))</f>
        <v>flamehills-idol</v>
      </c>
    </row>
    <row r="37" spans="1:14">
      <c r="A37" s="130" t="s">
        <v>605</v>
      </c>
      <c r="B37" s="130" t="s">
        <v>606</v>
      </c>
      <c r="C37" s="130" t="s">
        <v>1381</v>
      </c>
      <c r="D37" s="1">
        <f>INDEX(HeroRecipe[CurrencyCost],MATCH(K37,HeroRecipe[RecipeRarity],0))</f>
        <v>7500</v>
      </c>
      <c r="E37" s="130" t="str">
        <f t="shared" si="0"/>
        <v>r3-Water , eisenglass-vial , flamehills-idol</v>
      </c>
      <c r="F37" s="130" t="str">
        <f>INDEX(HeroRecipe[CatalystAmounts],MATCH('Hero Evolution Recipes'!K37,HeroRecipe[RecipeRarity],0))</f>
        <v>1,1,1</v>
      </c>
      <c r="H37" s="181" t="s">
        <v>24</v>
      </c>
      <c r="I37" s="181" t="str">
        <f>INDEX(REFHero[Type],MATCH(B37,REFHero[Hero ID],0))</f>
        <v>Mage</v>
      </c>
      <c r="J37" s="181" t="str">
        <f>INDEX(REFHero[Family],MATCH(B37,REFHero[Hero ID],0))</f>
        <v>MageR1</v>
      </c>
      <c r="K37" s="181">
        <f>INDEX(REFHero[Rarity Tier],MATCH('Hero Evolution Recipes'!B37,REFHero[Hero ID],0))</f>
        <v>3</v>
      </c>
      <c r="L37" s="134" t="str">
        <f>INDEX(cKey[],MATCH(K37,cKey[Rarity],0),MATCH(H37,cKey[#Headers],0))</f>
        <v>r3-Water</v>
      </c>
      <c r="M37" s="134" t="str">
        <f>INDEX(Family[CatalystName],MATCH(J37,Family[Family],0))</f>
        <v>eisenglass-vial</v>
      </c>
      <c r="N37" s="134" t="str">
        <f>INDEX(cStatType[],MATCH(K37,cStatType[Rarity],0),MATCH(I37,cStatType[#Headers],0))</f>
        <v>flamehills-idol</v>
      </c>
    </row>
    <row r="38" spans="1:14">
      <c r="A38" s="130" t="s">
        <v>598</v>
      </c>
      <c r="B38" s="130" t="s">
        <v>599</v>
      </c>
      <c r="C38" s="130" t="s">
        <v>1381</v>
      </c>
      <c r="D38" s="1">
        <f>INDEX(HeroRecipe[CurrencyCost],MATCH(K38,HeroRecipe[RecipeRarity],0))</f>
        <v>7500</v>
      </c>
      <c r="E38" s="130" t="str">
        <f t="shared" si="0"/>
        <v>r3-Water , ogre-tooth , valic-wand</v>
      </c>
      <c r="F38" s="130" t="str">
        <f>INDEX(HeroRecipe[CatalystAmounts],MATCH('Hero Evolution Recipes'!K38,HeroRecipe[RecipeRarity],0))</f>
        <v>1,1,1</v>
      </c>
      <c r="H38" s="181" t="s">
        <v>24</v>
      </c>
      <c r="I38" s="181" t="str">
        <f>INDEX(REFHero[Type],MATCH(B38,REFHero[Hero ID],0))</f>
        <v>Soldier</v>
      </c>
      <c r="J38" s="181" t="str">
        <f>INDEX(REFHero[Family],MATCH(B38,REFHero[Hero ID],0))</f>
        <v>SoldierR1</v>
      </c>
      <c r="K38" s="181">
        <f>INDEX(REFHero[Rarity Tier],MATCH('Hero Evolution Recipes'!B38,REFHero[Hero ID],0))</f>
        <v>3</v>
      </c>
      <c r="L38" s="134" t="str">
        <f>INDEX(cKey[],MATCH(K38,cKey[Rarity],0),MATCH(H38,cKey[#Headers],0))</f>
        <v>r3-Water</v>
      </c>
      <c r="M38" s="134" t="str">
        <f>INDEX(Family[CatalystName],MATCH(J38,Family[Family],0))</f>
        <v>ogre-tooth</v>
      </c>
      <c r="N38" s="134" t="str">
        <f>INDEX(cStatType[],MATCH(K38,cStatType[Rarity],0),MATCH(I38,cStatType[#Headers],0))</f>
        <v>valic-wand</v>
      </c>
    </row>
    <row r="39" spans="1:14">
      <c r="A39" s="130" t="s">
        <v>584</v>
      </c>
      <c r="B39" s="130" t="s">
        <v>585</v>
      </c>
      <c r="C39" s="130" t="s">
        <v>1381</v>
      </c>
      <c r="D39" s="1">
        <f>INDEX(HeroRecipe[CurrencyCost],MATCH(K39,HeroRecipe[RecipeRarity],0))</f>
        <v>7500</v>
      </c>
      <c r="E39" s="130" t="str">
        <f t="shared" si="0"/>
        <v>r3-Water , eliore-tonic , valic-wand</v>
      </c>
      <c r="F39" s="130" t="str">
        <f>INDEX(HeroRecipe[CatalystAmounts],MATCH('Hero Evolution Recipes'!K39,HeroRecipe[RecipeRarity],0))</f>
        <v>1,1,1</v>
      </c>
      <c r="H39" s="181" t="s">
        <v>24</v>
      </c>
      <c r="I39" s="181" t="str">
        <f>INDEX(REFHero[Type],MATCH(B39,REFHero[Hero ID],0))</f>
        <v>Soldier</v>
      </c>
      <c r="J39" s="181" t="str">
        <f>INDEX(REFHero[Family],MATCH(B39,REFHero[Hero ID],0))</f>
        <v>SoldierR2</v>
      </c>
      <c r="K39" s="181">
        <f>INDEX(REFHero[Rarity Tier],MATCH('Hero Evolution Recipes'!B39,REFHero[Hero ID],0))</f>
        <v>3</v>
      </c>
      <c r="L39" s="134" t="str">
        <f>INDEX(cKey[],MATCH(K39,cKey[Rarity],0),MATCH(H39,cKey[#Headers],0))</f>
        <v>r3-Water</v>
      </c>
      <c r="M39" s="134" t="str">
        <f>INDEX(Family[CatalystName],MATCH(J39,Family[Family],0))</f>
        <v>eliore-tonic</v>
      </c>
      <c r="N39" s="134" t="str">
        <f>INDEX(cStatType[],MATCH(K39,cStatType[Rarity],0),MATCH(I39,cStatType[#Headers],0))</f>
        <v>valic-wand</v>
      </c>
    </row>
    <row r="40" spans="1:14">
      <c r="A40" s="131" t="s">
        <v>490</v>
      </c>
      <c r="B40" s="131" t="s">
        <v>491</v>
      </c>
      <c r="C40" s="130" t="s">
        <v>1381</v>
      </c>
      <c r="D40" s="1">
        <f>INDEX(HeroRecipe[CurrencyCost],MATCH(K40,HeroRecipe[RecipeRarity],0))</f>
        <v>7500</v>
      </c>
      <c r="E40" s="130" t="str">
        <f t="shared" si="0"/>
        <v>r3-Water , laeran-branch , flamehills-idol</v>
      </c>
      <c r="F40" s="130" t="str">
        <f>INDEX(HeroRecipe[CatalystAmounts],MATCH('Hero Evolution Recipes'!K40,HeroRecipe[RecipeRarity],0))</f>
        <v>1,1,1</v>
      </c>
      <c r="H40" s="181" t="s">
        <v>24</v>
      </c>
      <c r="I40" s="181" t="str">
        <f>INDEX(REFHero[Type],MATCH(B40,REFHero[Hero ID],0))</f>
        <v>Mage</v>
      </c>
      <c r="J40" s="181" t="str">
        <f>INDEX(REFHero[Family],MATCH(B40,REFHero[Hero ID],0))</f>
        <v>MageR2</v>
      </c>
      <c r="K40" s="181">
        <f>INDEX(REFHero[Rarity Tier],MATCH('Hero Evolution Recipes'!B40,REFHero[Hero ID],0))</f>
        <v>3</v>
      </c>
      <c r="L40" s="134" t="str">
        <f>INDEX(cKey[],MATCH(K40,cKey[Rarity],0),MATCH(H40,cKey[#Headers],0))</f>
        <v>r3-Water</v>
      </c>
      <c r="M40" s="134" t="str">
        <f>INDEX(Family[CatalystName],MATCH(J40,Family[Family],0))</f>
        <v>laeran-branch</v>
      </c>
      <c r="N40" s="134" t="str">
        <f>INDEX(cStatType[],MATCH(K40,cStatType[Rarity],0),MATCH(I40,cStatType[#Headers],0))</f>
        <v>flamehills-idol</v>
      </c>
    </row>
    <row r="41" spans="1:14">
      <c r="A41" s="130" t="s">
        <v>695</v>
      </c>
      <c r="B41" s="130" t="s">
        <v>696</v>
      </c>
      <c r="C41" s="130" t="s">
        <v>1381</v>
      </c>
      <c r="D41" s="1">
        <f>INDEX(HeroRecipe[CurrencyCost],MATCH(K41,HeroRecipe[RecipeRarity],0))</f>
        <v>30000</v>
      </c>
      <c r="E41" s="130" t="str">
        <f t="shared" si="0"/>
        <v>r4-Dark , ogre-tooth , tark-ritual-blade</v>
      </c>
      <c r="F41" s="130" t="str">
        <f>INDEX(HeroRecipe[CatalystAmounts],MATCH('Hero Evolution Recipes'!K41,HeroRecipe[RecipeRarity],0))</f>
        <v>1,1,1</v>
      </c>
      <c r="H41" s="181" t="s">
        <v>26</v>
      </c>
      <c r="I41" s="181" t="str">
        <f>INDEX(REFHero[Type],MATCH(B41,REFHero[Hero ID],0))</f>
        <v>Soldier</v>
      </c>
      <c r="J41" s="181" t="str">
        <f>INDEX(REFHero[Family],MATCH(B41,REFHero[Hero ID],0))</f>
        <v>SoldierR1</v>
      </c>
      <c r="K41" s="181">
        <f>INDEX(REFHero[Rarity Tier],MATCH('Hero Evolution Recipes'!B41,REFHero[Hero ID],0))</f>
        <v>4</v>
      </c>
      <c r="L41" s="134" t="str">
        <f>INDEX(cKey[],MATCH(K41,cKey[Rarity],0),MATCH(H41,cKey[#Headers],0))</f>
        <v>r4-Dark</v>
      </c>
      <c r="M41" s="134" t="str">
        <f>INDEX(Family[CatalystName],MATCH(J41,Family[Family],0))</f>
        <v>ogre-tooth</v>
      </c>
      <c r="N41" s="134" t="str">
        <f>INDEX(cStatType[],MATCH(K41,cStatType[Rarity],0),MATCH(I41,cStatType[#Headers],0))</f>
        <v>tark-ritual-blade</v>
      </c>
    </row>
    <row r="42" spans="1:14">
      <c r="A42" s="130" t="s">
        <v>684</v>
      </c>
      <c r="B42" s="130" t="s">
        <v>685</v>
      </c>
      <c r="C42" s="130" t="s">
        <v>1381</v>
      </c>
      <c r="D42" s="1">
        <f>INDEX(HeroRecipe[CurrencyCost],MATCH(K42,HeroRecipe[RecipeRarity],0))</f>
        <v>30000</v>
      </c>
      <c r="E42" s="130" t="str">
        <f t="shared" si="0"/>
        <v>r4-Dark , nightdance-card , lava-beetle</v>
      </c>
      <c r="F42" s="130" t="str">
        <f>INDEX(HeroRecipe[CatalystAmounts],MATCH('Hero Evolution Recipes'!K42,HeroRecipe[RecipeRarity],0))</f>
        <v>1,1,1</v>
      </c>
      <c r="H42" s="181" t="s">
        <v>26</v>
      </c>
      <c r="I42" s="181" t="str">
        <f>INDEX(REFHero[Type],MATCH(B42,REFHero[Hero ID],0))</f>
        <v>Defender</v>
      </c>
      <c r="J42" s="181" t="str">
        <f>INDEX(REFHero[Family],MATCH(B42,REFHero[Hero ID],0))</f>
        <v>CreatureR3</v>
      </c>
      <c r="K42" s="181">
        <f>INDEX(REFHero[Rarity Tier],MATCH('Hero Evolution Recipes'!B42,REFHero[Hero ID],0))</f>
        <v>4</v>
      </c>
      <c r="L42" s="134" t="str">
        <f>INDEX(cKey[],MATCH(K42,cKey[Rarity],0),MATCH(H42,cKey[#Headers],0))</f>
        <v>r4-Dark</v>
      </c>
      <c r="M42" s="134" t="str">
        <f>INDEX(Family[CatalystName],MATCH(J42,Family[Family],0))</f>
        <v>nightdance-card</v>
      </c>
      <c r="N42" s="134" t="str">
        <f>INDEX(cStatType[],MATCH(K42,cStatType[Rarity],0),MATCH(I42,cStatType[#Headers],0))</f>
        <v>lava-beetle</v>
      </c>
    </row>
    <row r="43" spans="1:14">
      <c r="A43" s="130" t="s">
        <v>513</v>
      </c>
      <c r="B43" s="130" t="s">
        <v>514</v>
      </c>
      <c r="C43" s="130" t="s">
        <v>1381</v>
      </c>
      <c r="D43" s="1">
        <f>INDEX(HeroRecipe[CurrencyCost],MATCH(K43,HeroRecipe[RecipeRarity],0))</f>
        <v>30000</v>
      </c>
      <c r="E43" s="130" t="str">
        <f t="shared" si="0"/>
        <v>r4-Dark , drake-tail , lava-beetle</v>
      </c>
      <c r="F43" s="130" t="str">
        <f>INDEX(HeroRecipe[CatalystAmounts],MATCH('Hero Evolution Recipes'!K43,HeroRecipe[RecipeRarity],0))</f>
        <v>1,1,1</v>
      </c>
      <c r="H43" s="181" t="s">
        <v>26</v>
      </c>
      <c r="I43" s="181" t="str">
        <f>INDEX(REFHero[Type],MATCH(B43,REFHero[Hero ID],0))</f>
        <v>Defender</v>
      </c>
      <c r="J43" s="181" t="str">
        <f>INDEX(REFHero[Family],MATCH(B43,REFHero[Hero ID],0))</f>
        <v>SoldierR3</v>
      </c>
      <c r="K43" s="181">
        <f>INDEX(REFHero[Rarity Tier],MATCH('Hero Evolution Recipes'!B43,REFHero[Hero ID],0))</f>
        <v>4</v>
      </c>
      <c r="L43" s="134" t="str">
        <f>INDEX(cKey[],MATCH(K43,cKey[Rarity],0),MATCH(H43,cKey[#Headers],0))</f>
        <v>r4-Dark</v>
      </c>
      <c r="M43" s="134" t="str">
        <f>INDEX(Family[CatalystName],MATCH(J43,Family[Family],0))</f>
        <v>drake-tail</v>
      </c>
      <c r="N43" s="134" t="str">
        <f>INDEX(cStatType[],MATCH(K43,cStatType[Rarity],0),MATCH(I43,cStatType[#Headers],0))</f>
        <v>lava-beetle</v>
      </c>
    </row>
    <row r="44" spans="1:14">
      <c r="A44" s="130" t="s">
        <v>706</v>
      </c>
      <c r="B44" s="130" t="s">
        <v>707</v>
      </c>
      <c r="C44" s="130" t="s">
        <v>1381</v>
      </c>
      <c r="D44" s="1">
        <f>INDEX(HeroRecipe[CurrencyCost],MATCH(K44,HeroRecipe[RecipeRarity],0))</f>
        <v>30000</v>
      </c>
      <c r="E44" s="130" t="str">
        <f t="shared" si="0"/>
        <v>r4-Earth , nightdance-card , lava-beetle</v>
      </c>
      <c r="F44" s="130" t="str">
        <f>INDEX(HeroRecipe[CatalystAmounts],MATCH('Hero Evolution Recipes'!K44,HeroRecipe[RecipeRarity],0))</f>
        <v>1,1,1</v>
      </c>
      <c r="H44" s="181" t="s">
        <v>23</v>
      </c>
      <c r="I44" s="181" t="str">
        <f>INDEX(REFHero[Type],MATCH(B44,REFHero[Hero ID],0))</f>
        <v>Defender</v>
      </c>
      <c r="J44" s="181" t="str">
        <f>INDEX(REFHero[Family],MATCH(B44,REFHero[Hero ID],0))</f>
        <v>CreatureR3</v>
      </c>
      <c r="K44" s="181">
        <f>INDEX(REFHero[Rarity Tier],MATCH('Hero Evolution Recipes'!B44,REFHero[Hero ID],0))</f>
        <v>4</v>
      </c>
      <c r="L44" s="134" t="str">
        <f>INDEX(cKey[],MATCH(K44,cKey[Rarity],0),MATCH(H44,cKey[#Headers],0))</f>
        <v>r4-Earth</v>
      </c>
      <c r="M44" s="134" t="str">
        <f>INDEX(Family[CatalystName],MATCH(J44,Family[Family],0))</f>
        <v>nightdance-card</v>
      </c>
      <c r="N44" s="134" t="str">
        <f>INDEX(cStatType[],MATCH(K44,cStatType[Rarity],0),MATCH(I44,cStatType[#Headers],0))</f>
        <v>lava-beetle</v>
      </c>
    </row>
    <row r="45" spans="1:14">
      <c r="A45" s="130" t="s">
        <v>633</v>
      </c>
      <c r="B45" s="130" t="s">
        <v>634</v>
      </c>
      <c r="C45" s="130" t="s">
        <v>1381</v>
      </c>
      <c r="D45" s="1">
        <f>INDEX(HeroRecipe[CurrencyCost],MATCH(K45,HeroRecipe[RecipeRarity],0))</f>
        <v>30000</v>
      </c>
      <c r="E45" s="130" t="str">
        <f t="shared" si="0"/>
        <v>r4-Earth , drake-tail , tark-ritual-blade</v>
      </c>
      <c r="F45" s="130" t="str">
        <f>INDEX(HeroRecipe[CatalystAmounts],MATCH('Hero Evolution Recipes'!K45,HeroRecipe[RecipeRarity],0))</f>
        <v>1,1,1</v>
      </c>
      <c r="H45" s="181" t="s">
        <v>23</v>
      </c>
      <c r="I45" s="181" t="str">
        <f>INDEX(REFHero[Type],MATCH(B45,REFHero[Hero ID],0))</f>
        <v>Soldier</v>
      </c>
      <c r="J45" s="181" t="str">
        <f>INDEX(REFHero[Family],MATCH(B45,REFHero[Hero ID],0))</f>
        <v>SoldierR3</v>
      </c>
      <c r="K45" s="181">
        <f>INDEX(REFHero[Rarity Tier],MATCH('Hero Evolution Recipes'!B45,REFHero[Hero ID],0))</f>
        <v>4</v>
      </c>
      <c r="L45" s="134" t="str">
        <f>INDEX(cKey[],MATCH(K45,cKey[Rarity],0),MATCH(H45,cKey[#Headers],0))</f>
        <v>r4-Earth</v>
      </c>
      <c r="M45" s="134" t="str">
        <f>INDEX(Family[CatalystName],MATCH(J45,Family[Family],0))</f>
        <v>drake-tail</v>
      </c>
      <c r="N45" s="134" t="str">
        <f>INDEX(cStatType[],MATCH(K45,cStatType[Rarity],0),MATCH(I45,cStatType[#Headers],0))</f>
        <v>tark-ritual-blade</v>
      </c>
    </row>
    <row r="46" spans="1:14">
      <c r="A46" s="130" t="s">
        <v>565</v>
      </c>
      <c r="B46" s="130" t="s">
        <v>566</v>
      </c>
      <c r="C46" s="130" t="s">
        <v>1381</v>
      </c>
      <c r="D46" s="1">
        <f>INDEX(HeroRecipe[CurrencyCost],MATCH(K46,HeroRecipe[RecipeRarity],0))</f>
        <v>30000</v>
      </c>
      <c r="E46" s="130" t="str">
        <f t="shared" si="0"/>
        <v>r4-Fire , ogre-tooth , tark-ritual-blade</v>
      </c>
      <c r="F46" s="130" t="str">
        <f>INDEX(HeroRecipe[CatalystAmounts],MATCH('Hero Evolution Recipes'!K46,HeroRecipe[RecipeRarity],0))</f>
        <v>1,1,1</v>
      </c>
      <c r="H46" s="181" t="s">
        <v>22</v>
      </c>
      <c r="I46" s="181" t="str">
        <f>INDEX(REFHero[Type],MATCH(B46,REFHero[Hero ID],0))</f>
        <v>Soldier</v>
      </c>
      <c r="J46" s="181" t="str">
        <f>INDEX(REFHero[Family],MATCH(B46,REFHero[Hero ID],0))</f>
        <v>SoldierR1</v>
      </c>
      <c r="K46" s="181">
        <f>INDEX(REFHero[Rarity Tier],MATCH('Hero Evolution Recipes'!B46,REFHero[Hero ID],0))</f>
        <v>4</v>
      </c>
      <c r="L46" s="134" t="str">
        <f>INDEX(cKey[],MATCH(K46,cKey[Rarity],0),MATCH(H46,cKey[#Headers],0))</f>
        <v>r4-Fire</v>
      </c>
      <c r="M46" s="134" t="str">
        <f>INDEX(Family[CatalystName],MATCH(J46,Family[Family],0))</f>
        <v>ogre-tooth</v>
      </c>
      <c r="N46" s="134" t="str">
        <f>INDEX(cStatType[],MATCH(K46,cStatType[Rarity],0),MATCH(I46,cStatType[#Headers],0))</f>
        <v>tark-ritual-blade</v>
      </c>
    </row>
    <row r="47" spans="1:14">
      <c r="A47" s="130" t="s">
        <v>544</v>
      </c>
      <c r="B47" s="130" t="s">
        <v>545</v>
      </c>
      <c r="C47" s="130" t="s">
        <v>1381</v>
      </c>
      <c r="D47" s="1">
        <f>INDEX(HeroRecipe[CurrencyCost],MATCH(K47,HeroRecipe[RecipeRarity],0))</f>
        <v>30000</v>
      </c>
      <c r="E47" s="130" t="str">
        <f t="shared" si="0"/>
        <v>r4-Fire , star-crossed-knot , tark-ritual-blade</v>
      </c>
      <c r="F47" s="130" t="str">
        <f>INDEX(HeroRecipe[CatalystAmounts],MATCH('Hero Evolution Recipes'!K47,HeroRecipe[RecipeRarity],0))</f>
        <v>1,1,1</v>
      </c>
      <c r="H47" s="181" t="s">
        <v>22</v>
      </c>
      <c r="I47" s="181" t="str">
        <f>INDEX(REFHero[Type],MATCH(B47,REFHero[Hero ID],0))</f>
        <v>Dragon</v>
      </c>
      <c r="J47" s="181" t="str">
        <f>INDEX(REFHero[Family],MATCH(B47,REFHero[Hero ID],0))</f>
        <v>DragonR3</v>
      </c>
      <c r="K47" s="181">
        <f>INDEX(REFHero[Rarity Tier],MATCH('Hero Evolution Recipes'!B47,REFHero[Hero ID],0))</f>
        <v>4</v>
      </c>
      <c r="L47" s="134" t="str">
        <f>INDEX(cKey[],MATCH(K47,cKey[Rarity],0),MATCH(H47,cKey[#Headers],0))</f>
        <v>r4-Fire</v>
      </c>
      <c r="M47" s="134" t="str">
        <f>INDEX(Family[CatalystName],MATCH(J47,Family[Family],0))</f>
        <v>star-crossed-knot</v>
      </c>
      <c r="N47" s="134" t="str">
        <f>INDEX(cStatType[],MATCH(K47,cStatType[Rarity],0),MATCH(I47,cStatType[#Headers],0))</f>
        <v>tark-ritual-blade</v>
      </c>
    </row>
    <row r="48" spans="1:14">
      <c r="A48" s="130" t="s">
        <v>704</v>
      </c>
      <c r="B48" s="130" t="s">
        <v>705</v>
      </c>
      <c r="C48" s="130" t="s">
        <v>1381</v>
      </c>
      <c r="D48" s="1">
        <f>INDEX(HeroRecipe[CurrencyCost],MATCH(K48,HeroRecipe[RecipeRarity],0))</f>
        <v>30000</v>
      </c>
      <c r="E48" s="130" t="str">
        <f t="shared" si="0"/>
        <v>r4-Fire , nightdance-card , lava-beetle</v>
      </c>
      <c r="F48" s="130" t="str">
        <f>INDEX(HeroRecipe[CatalystAmounts],MATCH('Hero Evolution Recipes'!K48,HeroRecipe[RecipeRarity],0))</f>
        <v>1,1,1</v>
      </c>
      <c r="H48" s="181" t="s">
        <v>22</v>
      </c>
      <c r="I48" s="181" t="str">
        <f>INDEX(REFHero[Type],MATCH(B48,REFHero[Hero ID],0))</f>
        <v>Defender</v>
      </c>
      <c r="J48" s="181" t="str">
        <f>INDEX(REFHero[Family],MATCH(B48,REFHero[Hero ID],0))</f>
        <v>CreatureR3</v>
      </c>
      <c r="K48" s="181">
        <f>INDEX(REFHero[Rarity Tier],MATCH('Hero Evolution Recipes'!B48,REFHero[Hero ID],0))</f>
        <v>4</v>
      </c>
      <c r="L48" s="134" t="str">
        <f>INDEX(cKey[],MATCH(K48,cKey[Rarity],0),MATCH(H48,cKey[#Headers],0))</f>
        <v>r4-Fire</v>
      </c>
      <c r="M48" s="134" t="str">
        <f>INDEX(Family[CatalystName],MATCH(J48,Family[Family],0))</f>
        <v>nightdance-card</v>
      </c>
      <c r="N48" s="134" t="str">
        <f>INDEX(cStatType[],MATCH(K48,cStatType[Rarity],0),MATCH(I48,cStatType[#Headers],0))</f>
        <v>lava-beetle</v>
      </c>
    </row>
    <row r="49" spans="1:14">
      <c r="A49" s="130" t="s">
        <v>661</v>
      </c>
      <c r="B49" s="130" t="s">
        <v>662</v>
      </c>
      <c r="C49" s="130" t="s">
        <v>1381</v>
      </c>
      <c r="D49" s="1">
        <f>INDEX(HeroRecipe[CurrencyCost],MATCH(K49,HeroRecipe[RecipeRarity],0))</f>
        <v>30000</v>
      </c>
      <c r="E49" s="130" t="str">
        <f t="shared" si="0"/>
        <v>r4-Light , ogre-tooth , tark-ritual-blade</v>
      </c>
      <c r="F49" s="130" t="str">
        <f>INDEX(HeroRecipe[CatalystAmounts],MATCH('Hero Evolution Recipes'!K49,HeroRecipe[RecipeRarity],0))</f>
        <v>1,1,1</v>
      </c>
      <c r="H49" s="181" t="s">
        <v>25</v>
      </c>
      <c r="I49" s="181" t="str">
        <f>INDEX(REFHero[Type],MATCH(B49,REFHero[Hero ID],0))</f>
        <v>Soldier</v>
      </c>
      <c r="J49" s="181" t="str">
        <f>INDEX(REFHero[Family],MATCH(B49,REFHero[Hero ID],0))</f>
        <v>SoldierR1</v>
      </c>
      <c r="K49" s="181">
        <f>INDEX(REFHero[Rarity Tier],MATCH('Hero Evolution Recipes'!B49,REFHero[Hero ID],0))</f>
        <v>4</v>
      </c>
      <c r="L49" s="134" t="str">
        <f>INDEX(cKey[],MATCH(K49,cKey[Rarity],0),MATCH(H49,cKey[#Headers],0))</f>
        <v>r4-Light</v>
      </c>
      <c r="M49" s="134" t="str">
        <f>INDEX(Family[CatalystName],MATCH(J49,Family[Family],0))</f>
        <v>ogre-tooth</v>
      </c>
      <c r="N49" s="134" t="str">
        <f>INDEX(cStatType[],MATCH(K49,cStatType[Rarity],0),MATCH(I49,cStatType[#Headers],0))</f>
        <v>tark-ritual-blade</v>
      </c>
    </row>
    <row r="50" spans="1:14">
      <c r="A50" s="130" t="s">
        <v>663</v>
      </c>
      <c r="B50" s="130" t="s">
        <v>664</v>
      </c>
      <c r="C50" s="130" t="s">
        <v>1381</v>
      </c>
      <c r="D50" s="1">
        <f>INDEX(HeroRecipe[CurrencyCost],MATCH(K50,HeroRecipe[RecipeRarity],0))</f>
        <v>30000</v>
      </c>
      <c r="E50" s="130" t="str">
        <f t="shared" si="0"/>
        <v>r4-Light , drake-tail , tark-ritual-blade</v>
      </c>
      <c r="F50" s="130" t="str">
        <f>INDEX(HeroRecipe[CatalystAmounts],MATCH('Hero Evolution Recipes'!K50,HeroRecipe[RecipeRarity],0))</f>
        <v>1,1,1</v>
      </c>
      <c r="H50" s="181" t="s">
        <v>25</v>
      </c>
      <c r="I50" s="181" t="str">
        <f>INDEX(REFHero[Type],MATCH(B50,REFHero[Hero ID],0))</f>
        <v>Soldier</v>
      </c>
      <c r="J50" s="181" t="str">
        <f>INDEX(REFHero[Family],MATCH(B50,REFHero[Hero ID],0))</f>
        <v>SoldierR3</v>
      </c>
      <c r="K50" s="181">
        <f>INDEX(REFHero[Rarity Tier],MATCH('Hero Evolution Recipes'!B50,REFHero[Hero ID],0))</f>
        <v>4</v>
      </c>
      <c r="L50" s="134" t="str">
        <f>INDEX(cKey[],MATCH(K50,cKey[Rarity],0),MATCH(H50,cKey[#Headers],0))</f>
        <v>r4-Light</v>
      </c>
      <c r="M50" s="134" t="str">
        <f>INDEX(Family[CatalystName],MATCH(J50,Family[Family],0))</f>
        <v>drake-tail</v>
      </c>
      <c r="N50" s="134" t="str">
        <f>INDEX(cStatType[],MATCH(K50,cStatType[Rarity],0),MATCH(I50,cStatType[#Headers],0))</f>
        <v>tark-ritual-blade</v>
      </c>
    </row>
    <row r="51" spans="1:14">
      <c r="A51" s="130" t="s">
        <v>708</v>
      </c>
      <c r="B51" s="130" t="s">
        <v>709</v>
      </c>
      <c r="C51" s="130" t="s">
        <v>1381</v>
      </c>
      <c r="D51" s="1">
        <f>INDEX(HeroRecipe[CurrencyCost],MATCH(K51,HeroRecipe[RecipeRarity],0))</f>
        <v>30000</v>
      </c>
      <c r="E51" s="130" t="str">
        <f t="shared" si="0"/>
        <v>r4-Light , nightdance-card , lava-beetle</v>
      </c>
      <c r="F51" s="130" t="str">
        <f>INDEX(HeroRecipe[CatalystAmounts],MATCH('Hero Evolution Recipes'!K51,HeroRecipe[RecipeRarity],0))</f>
        <v>1,1,1</v>
      </c>
      <c r="H51" s="181" t="s">
        <v>25</v>
      </c>
      <c r="I51" s="181" t="str">
        <f>INDEX(REFHero[Type],MATCH(B51,REFHero[Hero ID],0))</f>
        <v>Defender</v>
      </c>
      <c r="J51" s="181" t="str">
        <f>INDEX(REFHero[Family],MATCH(B51,REFHero[Hero ID],0))</f>
        <v>CreatureR3</v>
      </c>
      <c r="K51" s="181">
        <f>INDEX(REFHero[Rarity Tier],MATCH('Hero Evolution Recipes'!B51,REFHero[Hero ID],0))</f>
        <v>4</v>
      </c>
      <c r="L51" s="134" t="str">
        <f>INDEX(cKey[],MATCH(K51,cKey[Rarity],0),MATCH(H51,cKey[#Headers],0))</f>
        <v>r4-Light</v>
      </c>
      <c r="M51" s="134" t="str">
        <f>INDEX(Family[CatalystName],MATCH(J51,Family[Family],0))</f>
        <v>nightdance-card</v>
      </c>
      <c r="N51" s="134" t="str">
        <f>INDEX(cStatType[],MATCH(K51,cStatType[Rarity],0),MATCH(I51,cStatType[#Headers],0))</f>
        <v>lava-beetle</v>
      </c>
    </row>
    <row r="52" spans="1:14">
      <c r="A52" s="130" t="s">
        <v>599</v>
      </c>
      <c r="B52" s="130" t="s">
        <v>600</v>
      </c>
      <c r="C52" s="130" t="s">
        <v>1381</v>
      </c>
      <c r="D52" s="1">
        <f>INDEX(HeroRecipe[CurrencyCost],MATCH(K52,HeroRecipe[RecipeRarity],0))</f>
        <v>30000</v>
      </c>
      <c r="E52" s="130" t="str">
        <f t="shared" si="0"/>
        <v>r4-Water , ogre-tooth , tark-ritual-blade</v>
      </c>
      <c r="F52" s="130" t="str">
        <f>INDEX(HeroRecipe[CatalystAmounts],MATCH('Hero Evolution Recipes'!K52,HeroRecipe[RecipeRarity],0))</f>
        <v>1,1,1</v>
      </c>
      <c r="H52" s="181" t="s">
        <v>24</v>
      </c>
      <c r="I52" s="181" t="str">
        <f>INDEX(REFHero[Type],MATCH(B52,REFHero[Hero ID],0))</f>
        <v>Soldier</v>
      </c>
      <c r="J52" s="181" t="str">
        <f>INDEX(REFHero[Family],MATCH(B52,REFHero[Hero ID],0))</f>
        <v>SoldierR1</v>
      </c>
      <c r="K52" s="181">
        <f>INDEX(REFHero[Rarity Tier],MATCH('Hero Evolution Recipes'!B52,REFHero[Hero ID],0))</f>
        <v>4</v>
      </c>
      <c r="L52" s="134" t="str">
        <f>INDEX(cKey[],MATCH(K52,cKey[Rarity],0),MATCH(H52,cKey[#Headers],0))</f>
        <v>r4-Water</v>
      </c>
      <c r="M52" s="134" t="str">
        <f>INDEX(Family[CatalystName],MATCH(J52,Family[Family],0))</f>
        <v>ogre-tooth</v>
      </c>
      <c r="N52" s="134" t="str">
        <f>INDEX(cStatType[],MATCH(K52,cStatType[Rarity],0),MATCH(I52,cStatType[#Headers],0))</f>
        <v>tark-ritual-blade</v>
      </c>
    </row>
    <row r="53" spans="1:14">
      <c r="A53" s="130" t="s">
        <v>601</v>
      </c>
      <c r="B53" s="130" t="s">
        <v>602</v>
      </c>
      <c r="C53" s="130" t="s">
        <v>1381</v>
      </c>
      <c r="D53" s="1">
        <f>INDEX(HeroRecipe[CurrencyCost],MATCH(K53,HeroRecipe[RecipeRarity],0))</f>
        <v>30000</v>
      </c>
      <c r="E53" s="130" t="str">
        <f t="shared" si="0"/>
        <v>r4-Water , drake-tail , tark-ritual-blade</v>
      </c>
      <c r="F53" s="130" t="str">
        <f>INDEX(HeroRecipe[CatalystAmounts],MATCH('Hero Evolution Recipes'!K53,HeroRecipe[RecipeRarity],0))</f>
        <v>1,1,1</v>
      </c>
      <c r="H53" s="181" t="s">
        <v>24</v>
      </c>
      <c r="I53" s="181" t="str">
        <f>INDEX(REFHero[Type],MATCH(B53,REFHero[Hero ID],0))</f>
        <v>Soldier</v>
      </c>
      <c r="J53" s="181" t="str">
        <f>INDEX(REFHero[Family],MATCH(B53,REFHero[Hero ID],0))</f>
        <v>SoldierR3</v>
      </c>
      <c r="K53" s="181">
        <f>INDEX(REFHero[Rarity Tier],MATCH('Hero Evolution Recipes'!B53,REFHero[Hero ID],0))</f>
        <v>4</v>
      </c>
      <c r="L53" s="134" t="str">
        <f>INDEX(cKey[],MATCH(K53,cKey[Rarity],0),MATCH(H53,cKey[#Headers],0))</f>
        <v>r4-Water</v>
      </c>
      <c r="M53" s="134" t="str">
        <f>INDEX(Family[CatalystName],MATCH(J53,Family[Family],0))</f>
        <v>drake-tail</v>
      </c>
      <c r="N53" s="134" t="str">
        <f>INDEX(cStatType[],MATCH(K53,cStatType[Rarity],0),MATCH(I53,cStatType[#Headers],0))</f>
        <v>tark-ritual-blade</v>
      </c>
    </row>
    <row r="54" spans="1:14">
      <c r="A54" s="130" t="s">
        <v>586</v>
      </c>
      <c r="B54" s="130" t="s">
        <v>587</v>
      </c>
      <c r="C54" s="130" t="s">
        <v>1381</v>
      </c>
      <c r="D54" s="1">
        <f>INDEX(HeroRecipe[CurrencyCost],MATCH(K54,HeroRecipe[RecipeRarity],0))</f>
        <v>30000</v>
      </c>
      <c r="E54" s="130" t="str">
        <f t="shared" si="0"/>
        <v>r4-Water , nightdance-card , lava-beetle</v>
      </c>
      <c r="F54" s="130" t="str">
        <f>INDEX(HeroRecipe[CatalystAmounts],MATCH('Hero Evolution Recipes'!K54,HeroRecipe[RecipeRarity],0))</f>
        <v>1,1,1</v>
      </c>
      <c r="H54" s="181" t="s">
        <v>24</v>
      </c>
      <c r="I54" s="181" t="str">
        <f>INDEX(REFHero[Type],MATCH(B54,REFHero[Hero ID],0))</f>
        <v>Defender</v>
      </c>
      <c r="J54" s="181" t="str">
        <f>INDEX(REFHero[Family],MATCH(B54,REFHero[Hero ID],0))</f>
        <v>CreatureR3</v>
      </c>
      <c r="K54" s="181">
        <f>INDEX(REFHero[Rarity Tier],MATCH('Hero Evolution Recipes'!B54,REFHero[Hero ID],0))</f>
        <v>4</v>
      </c>
      <c r="L54" s="134" t="str">
        <f>INDEX(cKey[],MATCH(K54,cKey[Rarity],0),MATCH(H54,cKey[#Headers],0))</f>
        <v>r4-Water</v>
      </c>
      <c r="M54" s="134" t="str">
        <f>INDEX(Family[CatalystName],MATCH(J54,Family[Family],0))</f>
        <v>nightdance-card</v>
      </c>
      <c r="N54" s="134" t="str">
        <f>INDEX(cStatType[],MATCH(K54,cStatType[Rarity],0),MATCH(I54,cStatType[#Headers],0))</f>
        <v>lava-beetle</v>
      </c>
    </row>
    <row r="55" spans="1:14">
      <c r="A55" s="130" t="s">
        <v>524</v>
      </c>
      <c r="B55" s="130" t="s">
        <v>525</v>
      </c>
      <c r="C55" s="130" t="s">
        <v>1381</v>
      </c>
      <c r="D55" s="1">
        <f>INDEX(HeroRecipe[CurrencyCost],MATCH(K55,HeroRecipe[RecipeRarity],0))</f>
        <v>70000</v>
      </c>
      <c r="E55" s="130" t="str">
        <f t="shared" si="0"/>
        <v>r5-Dark , caliex-root , florenite-ore</v>
      </c>
      <c r="F55" s="130" t="str">
        <f>INDEX(HeroRecipe[CatalystAmounts],MATCH('Hero Evolution Recipes'!K55,HeroRecipe[RecipeRarity],0))</f>
        <v>1,1,1</v>
      </c>
      <c r="H55" s="181" t="s">
        <v>26</v>
      </c>
      <c r="I55" s="181" t="str">
        <f>INDEX(REFHero[Type],MATCH(B55,REFHero[Hero ID],0))</f>
        <v>Soldier</v>
      </c>
      <c r="J55" s="181" t="str">
        <f>INDEX(REFHero[Family],MATCH(B55,REFHero[Hero ID],0))</f>
        <v>FamiliarR4</v>
      </c>
      <c r="K55" s="181">
        <f>INDEX(REFHero[Rarity Tier],MATCH('Hero Evolution Recipes'!B55,REFHero[Hero ID],0))</f>
        <v>5</v>
      </c>
      <c r="L55" s="134" t="str">
        <f>INDEX(cKey[],MATCH(K55,cKey[Rarity],0),MATCH(H55,cKey[#Headers],0))</f>
        <v>r5-Dark</v>
      </c>
      <c r="M55" s="134" t="str">
        <f>INDEX(Family[CatalystName],MATCH(J55,Family[Family],0))</f>
        <v>caliex-root</v>
      </c>
      <c r="N55" s="134" t="str">
        <f>INDEX(cStatType[],MATCH(K55,cStatType[Rarity],0),MATCH(I55,cStatType[#Headers],0))</f>
        <v>florenite-ore</v>
      </c>
    </row>
    <row r="56" spans="1:14">
      <c r="A56" s="130" t="s">
        <v>676</v>
      </c>
      <c r="B56" s="130" t="s">
        <v>677</v>
      </c>
      <c r="C56" s="130" t="s">
        <v>1381</v>
      </c>
      <c r="D56" s="1">
        <f>INDEX(HeroRecipe[CurrencyCost],MATCH(K56,HeroRecipe[RecipeRarity],0))</f>
        <v>70000</v>
      </c>
      <c r="E56" s="130" t="str">
        <f t="shared" si="0"/>
        <v>r5-Dark , glaciel-rose , florenite-ore</v>
      </c>
      <c r="F56" s="130" t="str">
        <f>INDEX(HeroRecipe[CatalystAmounts],MATCH('Hero Evolution Recipes'!K56,HeroRecipe[RecipeRarity],0))</f>
        <v>1,1,1</v>
      </c>
      <c r="H56" s="181" t="s">
        <v>26</v>
      </c>
      <c r="I56" s="181" t="str">
        <f>INDEX(REFHero[Type],MATCH(B56,REFHero[Hero ID],0))</f>
        <v>Dragon</v>
      </c>
      <c r="J56" s="181" t="str">
        <f>INDEX(REFHero[Family],MATCH(B56,REFHero[Hero ID],0))</f>
        <v>DragonR4</v>
      </c>
      <c r="K56" s="181">
        <f>INDEX(REFHero[Rarity Tier],MATCH('Hero Evolution Recipes'!B56,REFHero[Hero ID],0))</f>
        <v>5</v>
      </c>
      <c r="L56" s="134" t="str">
        <f>INDEX(cKey[],MATCH(K56,cKey[Rarity],0),MATCH(H56,cKey[#Headers],0))</f>
        <v>r5-Dark</v>
      </c>
      <c r="M56" s="134" t="str">
        <f>INDEX(Family[CatalystName],MATCH(J56,Family[Family],0))</f>
        <v>glaciel-rose</v>
      </c>
      <c r="N56" s="134" t="str">
        <f>INDEX(cStatType[],MATCH(K56,cStatType[Rarity],0),MATCH(I56,cStatType[#Headers],0))</f>
        <v>florenite-ore</v>
      </c>
    </row>
    <row r="57" spans="1:14">
      <c r="A57" s="130" t="s">
        <v>614</v>
      </c>
      <c r="B57" s="130" t="s">
        <v>615</v>
      </c>
      <c r="C57" s="130" t="s">
        <v>1381</v>
      </c>
      <c r="D57" s="1">
        <f>INDEX(HeroRecipe[CurrencyCost],MATCH(K57,HeroRecipe[RecipeRarity],0))</f>
        <v>70000</v>
      </c>
      <c r="E57" s="130" t="str">
        <f t="shared" si="0"/>
        <v>r5-Earth , glaciel-rose , florenite-ore</v>
      </c>
      <c r="F57" s="130" t="str">
        <f>INDEX(HeroRecipe[CatalystAmounts],MATCH('Hero Evolution Recipes'!K57,HeroRecipe[RecipeRarity],0))</f>
        <v>1,1,1</v>
      </c>
      <c r="H57" s="181" t="s">
        <v>23</v>
      </c>
      <c r="I57" s="181" t="str">
        <f>INDEX(REFHero[Type],MATCH(B57,REFHero[Hero ID],0))</f>
        <v>Dragon</v>
      </c>
      <c r="J57" s="181" t="str">
        <f>INDEX(REFHero[Family],MATCH(B57,REFHero[Hero ID],0))</f>
        <v>DragonR4</v>
      </c>
      <c r="K57" s="181">
        <f>INDEX(REFHero[Rarity Tier],MATCH('Hero Evolution Recipes'!B57,REFHero[Hero ID],0))</f>
        <v>5</v>
      </c>
      <c r="L57" s="134" t="str">
        <f>INDEX(cKey[],MATCH(K57,cKey[Rarity],0),MATCH(H57,cKey[#Headers],0))</f>
        <v>r5-Earth</v>
      </c>
      <c r="M57" s="134" t="str">
        <f>INDEX(Family[CatalystName],MATCH(J57,Family[Family],0))</f>
        <v>glaciel-rose</v>
      </c>
      <c r="N57" s="134" t="str">
        <f>INDEX(cStatType[],MATCH(K57,cStatType[Rarity],0),MATCH(I57,cStatType[#Headers],0))</f>
        <v>florenite-ore</v>
      </c>
    </row>
    <row r="58" spans="1:14">
      <c r="A58" s="130" t="s">
        <v>620</v>
      </c>
      <c r="B58" s="130" t="s">
        <v>621</v>
      </c>
      <c r="C58" s="130" t="s">
        <v>1381</v>
      </c>
      <c r="D58" s="1">
        <f>INDEX(HeroRecipe[CurrencyCost],MATCH(K58,HeroRecipe[RecipeRarity],0))</f>
        <v>70000</v>
      </c>
      <c r="E58" s="130" t="str">
        <f t="shared" si="0"/>
        <v>r5-Earth , caliex-root , phoenix-feather</v>
      </c>
      <c r="F58" s="130" t="str">
        <f>INDEX(HeroRecipe[CatalystAmounts],MATCH('Hero Evolution Recipes'!K58,HeroRecipe[RecipeRarity],0))</f>
        <v>1,1,1</v>
      </c>
      <c r="H58" s="181" t="s">
        <v>23</v>
      </c>
      <c r="I58" s="181" t="str">
        <f>INDEX(REFHero[Type],MATCH(B58,REFHero[Hero ID],0))</f>
        <v>Defender</v>
      </c>
      <c r="J58" s="181" t="str">
        <f>INDEX(REFHero[Family],MATCH(B58,REFHero[Hero ID],0))</f>
        <v>FamiliarR4</v>
      </c>
      <c r="K58" s="181">
        <f>INDEX(REFHero[Rarity Tier],MATCH('Hero Evolution Recipes'!B58,REFHero[Hero ID],0))</f>
        <v>5</v>
      </c>
      <c r="L58" s="134" t="str">
        <f>INDEX(cKey[],MATCH(K58,cKey[Rarity],0),MATCH(H58,cKey[#Headers],0))</f>
        <v>r5-Earth</v>
      </c>
      <c r="M58" s="134" t="str">
        <f>INDEX(Family[CatalystName],MATCH(J58,Family[Family],0))</f>
        <v>caliex-root</v>
      </c>
      <c r="N58" s="134" t="str">
        <f>INDEX(cStatType[],MATCH(K58,cStatType[Rarity],0),MATCH(I58,cStatType[#Headers],0))</f>
        <v>phoenix-feather</v>
      </c>
    </row>
    <row r="59" spans="1:14">
      <c r="A59" s="130" t="s">
        <v>545</v>
      </c>
      <c r="B59" s="130" t="s">
        <v>546</v>
      </c>
      <c r="C59" s="130" t="s">
        <v>1381</v>
      </c>
      <c r="D59" s="1">
        <f>INDEX(HeroRecipe[CurrencyCost],MATCH(K59,HeroRecipe[RecipeRarity],0))</f>
        <v>70000</v>
      </c>
      <c r="E59" s="130" t="str">
        <f t="shared" si="0"/>
        <v>r5-Fire , star-crossed-knot , florenite-ore</v>
      </c>
      <c r="F59" s="130" t="str">
        <f>INDEX(HeroRecipe[CatalystAmounts],MATCH('Hero Evolution Recipes'!K59,HeroRecipe[RecipeRarity],0))</f>
        <v>1,1,1</v>
      </c>
      <c r="H59" s="181" t="s">
        <v>22</v>
      </c>
      <c r="I59" s="181" t="str">
        <f>INDEX(REFHero[Type],MATCH(B59,REFHero[Hero ID],0))</f>
        <v>Dragon</v>
      </c>
      <c r="J59" s="181" t="str">
        <f>INDEX(REFHero[Family],MATCH(B59,REFHero[Hero ID],0))</f>
        <v>DragonR3</v>
      </c>
      <c r="K59" s="181">
        <f>INDEX(REFHero[Rarity Tier],MATCH('Hero Evolution Recipes'!B59,REFHero[Hero ID],0))</f>
        <v>5</v>
      </c>
      <c r="L59" s="134" t="str">
        <f>INDEX(cKey[],MATCH(K59,cKey[Rarity],0),MATCH(H59,cKey[#Headers],0))</f>
        <v>r5-Fire</v>
      </c>
      <c r="M59" s="134" t="str">
        <f>INDEX(Family[CatalystName],MATCH(J59,Family[Family],0))</f>
        <v>star-crossed-knot</v>
      </c>
      <c r="N59" s="134" t="str">
        <f>INDEX(cStatType[],MATCH(K59,cStatType[Rarity],0),MATCH(I59,cStatType[#Headers],0))</f>
        <v>florenite-ore</v>
      </c>
    </row>
    <row r="60" spans="1:14">
      <c r="A60" s="130" t="s">
        <v>644</v>
      </c>
      <c r="B60" s="130" t="s">
        <v>645</v>
      </c>
      <c r="C60" s="130" t="s">
        <v>1381</v>
      </c>
      <c r="D60" s="1">
        <f>INDEX(HeroRecipe[CurrencyCost],MATCH(K60,HeroRecipe[RecipeRarity],0))</f>
        <v>70000</v>
      </c>
      <c r="E60" s="130" t="str">
        <f t="shared" si="0"/>
        <v>r5-Light , glaciel-rose , florenite-ore</v>
      </c>
      <c r="F60" s="130" t="str">
        <f>INDEX(HeroRecipe[CatalystAmounts],MATCH('Hero Evolution Recipes'!K60,HeroRecipe[RecipeRarity],0))</f>
        <v>1,1,1</v>
      </c>
      <c r="H60" s="181" t="s">
        <v>25</v>
      </c>
      <c r="I60" s="181" t="str">
        <f>INDEX(REFHero[Type],MATCH(B60,REFHero[Hero ID],0))</f>
        <v>Dragon</v>
      </c>
      <c r="J60" s="181" t="str">
        <f>INDEX(REFHero[Family],MATCH(B60,REFHero[Hero ID],0))</f>
        <v>DragonR4</v>
      </c>
      <c r="K60" s="181">
        <f>INDEX(REFHero[Rarity Tier],MATCH('Hero Evolution Recipes'!B60,REFHero[Hero ID],0))</f>
        <v>5</v>
      </c>
      <c r="L60" s="134" t="str">
        <f>INDEX(cKey[],MATCH(K60,cKey[Rarity],0),MATCH(H60,cKey[#Headers],0))</f>
        <v>r5-Light</v>
      </c>
      <c r="M60" s="134" t="str">
        <f>INDEX(Family[CatalystName],MATCH(J60,Family[Family],0))</f>
        <v>glaciel-rose</v>
      </c>
      <c r="N60" s="134" t="str">
        <f>INDEX(cStatType[],MATCH(K60,cStatType[Rarity],0),MATCH(I60,cStatType[#Headers],0))</f>
        <v>florenite-ore</v>
      </c>
    </row>
    <row r="61" spans="1:14">
      <c r="A61" s="130" t="s">
        <v>580</v>
      </c>
      <c r="B61" s="130" t="s">
        <v>581</v>
      </c>
      <c r="C61" s="130" t="s">
        <v>1381</v>
      </c>
      <c r="D61" s="1">
        <f>INDEX(HeroRecipe[CurrencyCost],MATCH(K61,HeroRecipe[RecipeRarity],0))</f>
        <v>70000</v>
      </c>
      <c r="E61" s="130" t="str">
        <f t="shared" si="0"/>
        <v>r5-Water , glaciel-rose , florenite-ore</v>
      </c>
      <c r="F61" s="130" t="str">
        <f>INDEX(HeroRecipe[CatalystAmounts],MATCH('Hero Evolution Recipes'!K61,HeroRecipe[RecipeRarity],0))</f>
        <v>1,1,1</v>
      </c>
      <c r="H61" s="181" t="s">
        <v>24</v>
      </c>
      <c r="I61" s="181" t="str">
        <f>INDEX(REFHero[Type],MATCH(B61,REFHero[Hero ID],0))</f>
        <v>Dragon</v>
      </c>
      <c r="J61" s="181" t="str">
        <f>INDEX(REFHero[Family],MATCH(B61,REFHero[Hero ID],0))</f>
        <v>DragonR4</v>
      </c>
      <c r="K61" s="181">
        <f>INDEX(REFHero[Rarity Tier],MATCH('Hero Evolution Recipes'!B61,REFHero[Hero ID],0))</f>
        <v>5</v>
      </c>
      <c r="L61" s="134" t="str">
        <f>INDEX(cKey[],MATCH(K61,cKey[Rarity],0),MATCH(H61,cKey[#Headers],0))</f>
        <v>r5-Water</v>
      </c>
      <c r="M61" s="134" t="str">
        <f>INDEX(Family[CatalystName],MATCH(J61,Family[Family],0))</f>
        <v>glaciel-rose</v>
      </c>
      <c r="N61" s="134" t="str">
        <f>INDEX(cStatType[],MATCH(K61,cStatType[Rarity],0),MATCH(I61,cStatType[#Headers],0))</f>
        <v>florenite-ore</v>
      </c>
    </row>
    <row r="62" spans="1:14">
      <c r="A62" s="130" t="s">
        <v>546</v>
      </c>
      <c r="B62" s="130" t="s">
        <v>547</v>
      </c>
      <c r="C62" s="130" t="s">
        <v>1381</v>
      </c>
      <c r="D62" s="1">
        <f>INDEX(HeroRecipe[CurrencyCost],MATCH(K62,HeroRecipe[RecipeRarity],0))</f>
        <v>170000</v>
      </c>
      <c r="E62" s="130" t="str">
        <f t="shared" si="0"/>
        <v>r6-Fire , star-crossed-knot , dragon-tear</v>
      </c>
      <c r="F62" s="130" t="str">
        <f>INDEX(HeroRecipe[CatalystAmounts],MATCH('Hero Evolution Recipes'!K62,HeroRecipe[RecipeRarity],0))</f>
        <v>1,1,1</v>
      </c>
      <c r="H62" s="181" t="s">
        <v>22</v>
      </c>
      <c r="I62" s="181" t="str">
        <f>INDEX(REFHero[Type],MATCH(B62,REFHero[Hero ID],0))</f>
        <v>Dragon</v>
      </c>
      <c r="J62" s="181" t="str">
        <f>INDEX(REFHero[Family],MATCH(B62,REFHero[Hero ID],0))</f>
        <v>DragonR3</v>
      </c>
      <c r="K62" s="181">
        <f>INDEX(REFHero[Rarity Tier],MATCH('Hero Evolution Recipes'!B62,REFHero[Hero ID],0))</f>
        <v>6</v>
      </c>
      <c r="L62" s="134" t="str">
        <f>INDEX(cKey[],MATCH(K62,cKey[Rarity],0),MATCH(H62,cKey[#Headers],0))</f>
        <v>r6-Fire</v>
      </c>
      <c r="M62" s="134" t="str">
        <f>INDEX(Family[CatalystName],MATCH(J62,Family[Family],0))</f>
        <v>star-crossed-knot</v>
      </c>
      <c r="N62" s="134" t="str">
        <f>INDEX(cStatType[],MATCH(K62,cStatType[Rarity],0),MATCH(I62,cStatType[#Headers],0))</f>
        <v>dragon-tear</v>
      </c>
    </row>
    <row r="63" spans="1:14">
      <c r="A63" s="120" t="s">
        <v>678</v>
      </c>
      <c r="B63" s="130" t="s">
        <v>679</v>
      </c>
      <c r="C63" s="130" t="s">
        <v>1381</v>
      </c>
      <c r="D63" s="1">
        <f>INDEX(HeroRecipe[CurrencyCost],MATCH(K63,HeroRecipe[RecipeRarity],0))</f>
        <v>2500</v>
      </c>
      <c r="E63" s="130" t="str">
        <f t="shared" ref="E63:E102" si="1">L63&amp;" , "&amp;M63&amp;" , "&amp;N63</f>
        <v xml:space="preserve">r2-Dark , valic-dial , </v>
      </c>
      <c r="F63" s="130" t="str">
        <f>INDEX(HeroRecipe[CatalystAmounts],MATCH('Hero Evolution Recipes'!K63,HeroRecipe[RecipeRarity],0))</f>
        <v>1,1,</v>
      </c>
      <c r="H63" s="181" t="s">
        <v>26</v>
      </c>
      <c r="I63" s="181" t="str">
        <f>INDEX(REFHero[Type],MATCH(B63,REFHero[Hero ID],0))</f>
        <v>Adventurer</v>
      </c>
      <c r="J63" s="181" t="str">
        <f>INDEX(REFHero[Family],MATCH(B63,REFHero[Hero ID],0))</f>
        <v>AdventurerR1</v>
      </c>
      <c r="K63" s="181">
        <f>INDEX(REFHero[Rarity Tier],MATCH('Hero Evolution Recipes'!B63,REFHero[Hero ID],0))</f>
        <v>2</v>
      </c>
      <c r="L63" s="134" t="str">
        <f>INDEX(cKey[],MATCH(K63,cKey[Rarity],0),MATCH(H63,cKey[#Headers],0))</f>
        <v>r2-Dark</v>
      </c>
      <c r="M63" s="134" t="str">
        <f>INDEX(Family[CatalystName],MATCH(J63,Family[Family],0))</f>
        <v>valic-dial</v>
      </c>
      <c r="N63" s="134" t="str">
        <f>INDEX(cStatType[],MATCH(K63,cStatType[Rarity],0),MATCH(I63,cStatType[#Headers],0))</f>
        <v/>
      </c>
    </row>
    <row r="64" spans="1:14">
      <c r="A64" s="5" t="s">
        <v>550</v>
      </c>
      <c r="B64" s="130" t="s">
        <v>551</v>
      </c>
      <c r="C64" s="130" t="s">
        <v>1381</v>
      </c>
      <c r="D64" s="1">
        <f>INDEX(HeroRecipe[CurrencyCost],MATCH(K64,HeroRecipe[RecipeRarity],0))</f>
        <v>2500</v>
      </c>
      <c r="E64" s="130" t="str">
        <f t="shared" si="1"/>
        <v xml:space="preserve">r2-Fire , valic-dial , </v>
      </c>
      <c r="F64" s="130" t="str">
        <f>INDEX(HeroRecipe[CatalystAmounts],MATCH('Hero Evolution Recipes'!K64,HeroRecipe[RecipeRarity],0))</f>
        <v>1,1,</v>
      </c>
      <c r="H64" s="181" t="s">
        <v>22</v>
      </c>
      <c r="I64" s="181" t="str">
        <f>INDEX(REFHero[Type],MATCH(B64,REFHero[Hero ID],0))</f>
        <v>Adventurer</v>
      </c>
      <c r="J64" s="181" t="str">
        <f>INDEX(REFHero[Family],MATCH(B64,REFHero[Hero ID],0))</f>
        <v>AdventurerR1</v>
      </c>
      <c r="K64" s="181">
        <f>INDEX(REFHero[Rarity Tier],MATCH('Hero Evolution Recipes'!B64,REFHero[Hero ID],0))</f>
        <v>2</v>
      </c>
      <c r="L64" s="134" t="str">
        <f>INDEX(cKey[],MATCH(K64,cKey[Rarity],0),MATCH(H64,cKey[#Headers],0))</f>
        <v>r2-Fire</v>
      </c>
      <c r="M64" s="134" t="str">
        <f>INDEX(Family[CatalystName],MATCH(J64,Family[Family],0))</f>
        <v>valic-dial</v>
      </c>
      <c r="N64" s="134" t="str">
        <f>INDEX(cStatType[],MATCH(K64,cStatType[Rarity],0),MATCH(I64,cStatType[#Headers],0))</f>
        <v/>
      </c>
    </row>
    <row r="65" spans="1:14">
      <c r="A65" s="5" t="s">
        <v>570</v>
      </c>
      <c r="B65" s="130" t="s">
        <v>571</v>
      </c>
      <c r="C65" s="130" t="s">
        <v>1381</v>
      </c>
      <c r="D65" s="1">
        <f>INDEX(HeroRecipe[CurrencyCost],MATCH(K65,HeroRecipe[RecipeRarity],0))</f>
        <v>2500</v>
      </c>
      <c r="E65" s="130" t="str">
        <f t="shared" si="1"/>
        <v xml:space="preserve">r2-Fire , eisenglass-vial , </v>
      </c>
      <c r="F65" s="130" t="str">
        <f>INDEX(HeroRecipe[CatalystAmounts],MATCH('Hero Evolution Recipes'!K65,HeroRecipe[RecipeRarity],0))</f>
        <v>1,1,</v>
      </c>
      <c r="H65" s="181" t="s">
        <v>22</v>
      </c>
      <c r="I65" s="181" t="str">
        <f>INDEX(REFHero[Type],MATCH(B65,REFHero[Hero ID],0))</f>
        <v>Mage</v>
      </c>
      <c r="J65" s="181" t="str">
        <f>INDEX(REFHero[Family],MATCH(B65,REFHero[Hero ID],0))</f>
        <v>MageR1</v>
      </c>
      <c r="K65" s="181">
        <f>INDEX(REFHero[Rarity Tier],MATCH('Hero Evolution Recipes'!B65,REFHero[Hero ID],0))</f>
        <v>2</v>
      </c>
      <c r="L65" s="134" t="str">
        <f>INDEX(cKey[],MATCH(K65,cKey[Rarity],0),MATCH(H65,cKey[#Headers],0))</f>
        <v>r2-Fire</v>
      </c>
      <c r="M65" s="134" t="str">
        <f>INDEX(Family[CatalystName],MATCH(J65,Family[Family],0))</f>
        <v>eisenglass-vial</v>
      </c>
      <c r="N65" s="134" t="str">
        <f>INDEX(cStatType[],MATCH(K65,cStatType[Rarity],0),MATCH(I65,cStatType[#Headers],0))</f>
        <v/>
      </c>
    </row>
    <row r="66" spans="1:14">
      <c r="A66" s="5" t="s">
        <v>571</v>
      </c>
      <c r="B66" s="130" t="s">
        <v>572</v>
      </c>
      <c r="C66" s="130" t="s">
        <v>1381</v>
      </c>
      <c r="D66" s="1">
        <f>INDEX(HeroRecipe[CurrencyCost],MATCH(K66,HeroRecipe[RecipeRarity],0))</f>
        <v>7500</v>
      </c>
      <c r="E66" s="130" t="str">
        <f t="shared" si="1"/>
        <v>r3-Fire , eisenglass-vial , flamehills-idol</v>
      </c>
      <c r="F66" s="130" t="str">
        <f>INDEX(HeroRecipe[CatalystAmounts],MATCH('Hero Evolution Recipes'!K66,HeroRecipe[RecipeRarity],0))</f>
        <v>1,1,1</v>
      </c>
      <c r="H66" s="181" t="s">
        <v>22</v>
      </c>
      <c r="I66" s="181" t="str">
        <f>INDEX(REFHero[Type],MATCH(B66,REFHero[Hero ID],0))</f>
        <v>Mage</v>
      </c>
      <c r="J66" s="181" t="str">
        <f>INDEX(REFHero[Family],MATCH(B66,REFHero[Hero ID],0))</f>
        <v>MageR1</v>
      </c>
      <c r="K66" s="181">
        <f>INDEX(REFHero[Rarity Tier],MATCH('Hero Evolution Recipes'!B66,REFHero[Hero ID],0))</f>
        <v>3</v>
      </c>
      <c r="L66" s="134" t="str">
        <f>INDEX(cKey[],MATCH(K66,cKey[Rarity],0),MATCH(H66,cKey[#Headers],0))</f>
        <v>r3-Fire</v>
      </c>
      <c r="M66" s="134" t="str">
        <f>INDEX(Family[CatalystName],MATCH(J66,Family[Family],0))</f>
        <v>eisenglass-vial</v>
      </c>
      <c r="N66" s="134" t="str">
        <f>INDEX(cStatType[],MATCH(K66,cStatType[Rarity],0),MATCH(I66,cStatType[#Headers],0))</f>
        <v>flamehills-idol</v>
      </c>
    </row>
    <row r="67" spans="1:14">
      <c r="A67" s="5" t="s">
        <v>666</v>
      </c>
      <c r="B67" s="130" t="s">
        <v>667</v>
      </c>
      <c r="C67" s="130" t="s">
        <v>1381</v>
      </c>
      <c r="D67" s="1">
        <f>INDEX(HeroRecipe[CurrencyCost],MATCH(K67,HeroRecipe[RecipeRarity],0))</f>
        <v>2500</v>
      </c>
      <c r="E67" s="130" t="str">
        <f t="shared" si="1"/>
        <v xml:space="preserve">r2-Light , eisenglass-vial , </v>
      </c>
      <c r="F67" s="130" t="str">
        <f>INDEX(HeroRecipe[CatalystAmounts],MATCH('Hero Evolution Recipes'!K67,HeroRecipe[RecipeRarity],0))</f>
        <v>1,1,</v>
      </c>
      <c r="H67" s="181" t="s">
        <v>25</v>
      </c>
      <c r="I67" s="181" t="str">
        <f>INDEX(REFHero[Type],MATCH(B67,REFHero[Hero ID],0))</f>
        <v>Mage</v>
      </c>
      <c r="J67" s="181" t="str">
        <f>INDEX(REFHero[Family],MATCH(B67,REFHero[Hero ID],0))</f>
        <v>MageR1</v>
      </c>
      <c r="K67" s="181">
        <f>INDEX(REFHero[Rarity Tier],MATCH('Hero Evolution Recipes'!B67,REFHero[Hero ID],0))</f>
        <v>2</v>
      </c>
      <c r="L67" s="134" t="str">
        <f>INDEX(cKey[],MATCH(K67,cKey[Rarity],0),MATCH(H67,cKey[#Headers],0))</f>
        <v>r2-Light</v>
      </c>
      <c r="M67" s="134" t="str">
        <f>INDEX(Family[CatalystName],MATCH(J67,Family[Family],0))</f>
        <v>eisenglass-vial</v>
      </c>
      <c r="N67" s="134" t="str">
        <f>INDEX(cStatType[],MATCH(K67,cStatType[Rarity],0),MATCH(I67,cStatType[#Headers],0))</f>
        <v/>
      </c>
    </row>
    <row r="68" spans="1:14">
      <c r="A68" s="5" t="s">
        <v>667</v>
      </c>
      <c r="B68" s="130" t="s">
        <v>668</v>
      </c>
      <c r="C68" s="130" t="s">
        <v>1381</v>
      </c>
      <c r="D68" s="1">
        <f>INDEX(HeroRecipe[CurrencyCost],MATCH(K68,HeroRecipe[RecipeRarity],0))</f>
        <v>7500</v>
      </c>
      <c r="E68" s="130" t="str">
        <f t="shared" si="1"/>
        <v>r3-Light , eisenglass-vial , flamehills-idol</v>
      </c>
      <c r="F68" s="130" t="str">
        <f>INDEX(HeroRecipe[CatalystAmounts],MATCH('Hero Evolution Recipes'!K68,HeroRecipe[RecipeRarity],0))</f>
        <v>1,1,1</v>
      </c>
      <c r="H68" s="181" t="s">
        <v>25</v>
      </c>
      <c r="I68" s="181" t="str">
        <f>INDEX(REFHero[Type],MATCH(B68,REFHero[Hero ID],0))</f>
        <v>Mage</v>
      </c>
      <c r="J68" s="181" t="str">
        <f>INDEX(REFHero[Family],MATCH(B68,REFHero[Hero ID],0))</f>
        <v>MageR1</v>
      </c>
      <c r="K68" s="181">
        <f>INDEX(REFHero[Rarity Tier],MATCH('Hero Evolution Recipes'!B68,REFHero[Hero ID],0))</f>
        <v>3</v>
      </c>
      <c r="L68" s="134" t="str">
        <f>INDEX(cKey[],MATCH(K68,cKey[Rarity],0),MATCH(H68,cKey[#Headers],0))</f>
        <v>r3-Light</v>
      </c>
      <c r="M68" s="134" t="str">
        <f>INDEX(Family[CatalystName],MATCH(J68,Family[Family],0))</f>
        <v>eisenglass-vial</v>
      </c>
      <c r="N68" s="134" t="str">
        <f>INDEX(cStatType[],MATCH(K68,cStatType[Rarity],0),MATCH(I68,cStatType[#Headers],0))</f>
        <v>flamehills-idol</v>
      </c>
    </row>
    <row r="69" spans="1:14">
      <c r="A69" s="5" t="s">
        <v>593</v>
      </c>
      <c r="B69" s="130" t="s">
        <v>594</v>
      </c>
      <c r="C69" s="130" t="s">
        <v>1381</v>
      </c>
      <c r="D69" s="1">
        <f>INDEX(HeroRecipe[CurrencyCost],MATCH(K69,HeroRecipe[RecipeRarity],0))</f>
        <v>2500</v>
      </c>
      <c r="E69" s="130" t="str">
        <f t="shared" si="1"/>
        <v xml:space="preserve">r2-Water , everlast-ember , </v>
      </c>
      <c r="F69" s="130" t="str">
        <f>INDEX(HeroRecipe[CatalystAmounts],MATCH('Hero Evolution Recipes'!K69,HeroRecipe[RecipeRarity],0))</f>
        <v>1,1,</v>
      </c>
      <c r="H69" s="181" t="s">
        <v>24</v>
      </c>
      <c r="I69" s="181" t="str">
        <f>INDEX(REFHero[Type],MATCH(B69,REFHero[Hero ID],0))</f>
        <v>Priest</v>
      </c>
      <c r="J69" s="181" t="str">
        <f>INDEX(REFHero[Family],MATCH(B69,REFHero[Hero ID],0))</f>
        <v>PriestR1</v>
      </c>
      <c r="K69" s="181">
        <f>INDEX(REFHero[Rarity Tier],MATCH('Hero Evolution Recipes'!B69,REFHero[Hero ID],0))</f>
        <v>2</v>
      </c>
      <c r="L69" s="134" t="str">
        <f>INDEX(cKey[],MATCH(K69,cKey[Rarity],0),MATCH(H69,cKey[#Headers],0))</f>
        <v>r2-Water</v>
      </c>
      <c r="M69" s="134" t="str">
        <f>INDEX(Family[CatalystName],MATCH(J69,Family[Family],0))</f>
        <v>everlast-ember</v>
      </c>
      <c r="N69" s="134" t="str">
        <f>INDEX(cStatType[],MATCH(K69,cStatType[Rarity],0),MATCH(I69,cStatType[#Headers],0))</f>
        <v/>
      </c>
    </row>
    <row r="70" spans="1:14">
      <c r="A70" s="5" t="s">
        <v>594</v>
      </c>
      <c r="B70" s="130" t="s">
        <v>595</v>
      </c>
      <c r="C70" s="130" t="s">
        <v>1381</v>
      </c>
      <c r="D70" s="1">
        <f>INDEX(HeroRecipe[CurrencyCost],MATCH(K70,HeroRecipe[RecipeRarity],0))</f>
        <v>7500</v>
      </c>
      <c r="E70" s="130" t="str">
        <f t="shared" si="1"/>
        <v>r3-Water , everlast-ember , aurielian-powder</v>
      </c>
      <c r="F70" s="130" t="str">
        <f>INDEX(HeroRecipe[CatalystAmounts],MATCH('Hero Evolution Recipes'!K70,HeroRecipe[RecipeRarity],0))</f>
        <v>1,1,1</v>
      </c>
      <c r="H70" s="181" t="s">
        <v>24</v>
      </c>
      <c r="I70" s="181" t="str">
        <f>INDEX(REFHero[Type],MATCH(B70,REFHero[Hero ID],0))</f>
        <v>Priest</v>
      </c>
      <c r="J70" s="181" t="str">
        <f>INDEX(REFHero[Family],MATCH(B70,REFHero[Hero ID],0))</f>
        <v>PriestR1</v>
      </c>
      <c r="K70" s="181">
        <f>INDEX(REFHero[Rarity Tier],MATCH('Hero Evolution Recipes'!B70,REFHero[Hero ID],0))</f>
        <v>3</v>
      </c>
      <c r="L70" s="134" t="str">
        <f>INDEX(cKey[],MATCH(K70,cKey[Rarity],0),MATCH(H70,cKey[#Headers],0))</f>
        <v>r3-Water</v>
      </c>
      <c r="M70" s="134" t="str">
        <f>INDEX(Family[CatalystName],MATCH(J70,Family[Family],0))</f>
        <v>everlast-ember</v>
      </c>
      <c r="N70" s="134" t="str">
        <f>INDEX(cStatType[],MATCH(K70,cStatType[Rarity],0),MATCH(I70,cStatType[#Headers],0))</f>
        <v>aurielian-powder</v>
      </c>
    </row>
    <row r="71" spans="1:14">
      <c r="A71" s="5" t="s">
        <v>629</v>
      </c>
      <c r="B71" s="130" t="s">
        <v>630</v>
      </c>
      <c r="C71" s="130" t="s">
        <v>1381</v>
      </c>
      <c r="D71" s="1">
        <f>INDEX(HeroRecipe[CurrencyCost],MATCH(K71,HeroRecipe[RecipeRarity],0))</f>
        <v>2500</v>
      </c>
      <c r="E71" s="130" t="str">
        <f t="shared" si="1"/>
        <v xml:space="preserve">r2-Earth , ogre-tooth , </v>
      </c>
      <c r="F71" s="130" t="str">
        <f>INDEX(HeroRecipe[CatalystAmounts],MATCH('Hero Evolution Recipes'!K71,HeroRecipe[RecipeRarity],0))</f>
        <v>1,1,</v>
      </c>
      <c r="H71" s="181" t="s">
        <v>23</v>
      </c>
      <c r="I71" s="181" t="str">
        <f>INDEX(REFHero[Type],MATCH(B71,REFHero[Hero ID],0))</f>
        <v>Soldier</v>
      </c>
      <c r="J71" s="181" t="str">
        <f>INDEX(REFHero[Family],MATCH(B71,REFHero[Hero ID],0))</f>
        <v>SoldierR1</v>
      </c>
      <c r="K71" s="181">
        <f>INDEX(REFHero[Rarity Tier],MATCH('Hero Evolution Recipes'!B71,REFHero[Hero ID],0))</f>
        <v>2</v>
      </c>
      <c r="L71" s="134" t="str">
        <f>INDEX(cKey[],MATCH(K71,cKey[Rarity],0),MATCH(H71,cKey[#Headers],0))</f>
        <v>r2-Earth</v>
      </c>
      <c r="M71" s="134" t="str">
        <f>INDEX(Family[CatalystName],MATCH(J71,Family[Family],0))</f>
        <v>ogre-tooth</v>
      </c>
      <c r="N71" s="134" t="str">
        <f>INDEX(cStatType[],MATCH(K71,cStatType[Rarity],0),MATCH(I71,cStatType[#Headers],0))</f>
        <v/>
      </c>
    </row>
    <row r="72" spans="1:14">
      <c r="A72" s="5" t="s">
        <v>630</v>
      </c>
      <c r="B72" s="130" t="s">
        <v>631</v>
      </c>
      <c r="C72" s="130" t="s">
        <v>1381</v>
      </c>
      <c r="D72" s="1">
        <f>INDEX(HeroRecipe[CurrencyCost],MATCH(K72,HeroRecipe[RecipeRarity],0))</f>
        <v>7500</v>
      </c>
      <c r="E72" s="130" t="str">
        <f t="shared" si="1"/>
        <v>r3-Earth , ogre-tooth , valic-wand</v>
      </c>
      <c r="F72" s="130" t="str">
        <f>INDEX(HeroRecipe[CatalystAmounts],MATCH('Hero Evolution Recipes'!K72,HeroRecipe[RecipeRarity],0))</f>
        <v>1,1,1</v>
      </c>
      <c r="H72" s="181" t="s">
        <v>23</v>
      </c>
      <c r="I72" s="181" t="str">
        <f>INDEX(REFHero[Type],MATCH(B72,REFHero[Hero ID],0))</f>
        <v>Soldier</v>
      </c>
      <c r="J72" s="181" t="str">
        <f>INDEX(REFHero[Family],MATCH(B72,REFHero[Hero ID],0))</f>
        <v>SoldierR1</v>
      </c>
      <c r="K72" s="181">
        <f>INDEX(REFHero[Rarity Tier],MATCH('Hero Evolution Recipes'!B72,REFHero[Hero ID],0))</f>
        <v>3</v>
      </c>
      <c r="L72" s="134" t="str">
        <f>INDEX(cKey[],MATCH(K72,cKey[Rarity],0),MATCH(H72,cKey[#Headers],0))</f>
        <v>r3-Earth</v>
      </c>
      <c r="M72" s="134" t="str">
        <f>INDEX(Family[CatalystName],MATCH(J72,Family[Family],0))</f>
        <v>ogre-tooth</v>
      </c>
      <c r="N72" s="134" t="str">
        <f>INDEX(cStatType[],MATCH(K72,cStatType[Rarity],0),MATCH(I72,cStatType[#Headers],0))</f>
        <v>valic-wand</v>
      </c>
    </row>
    <row r="73" spans="1:14">
      <c r="A73" s="5" t="s">
        <v>631</v>
      </c>
      <c r="B73" s="130" t="s">
        <v>632</v>
      </c>
      <c r="C73" s="130" t="s">
        <v>1381</v>
      </c>
      <c r="D73" s="1">
        <f>INDEX(HeroRecipe[CurrencyCost],MATCH(K73,HeroRecipe[RecipeRarity],0))</f>
        <v>30000</v>
      </c>
      <c r="E73" s="130" t="str">
        <f t="shared" si="1"/>
        <v>r4-Earth , ogre-tooth , tark-ritual-blade</v>
      </c>
      <c r="F73" s="130" t="str">
        <f>INDEX(HeroRecipe[CatalystAmounts],MATCH('Hero Evolution Recipes'!K73,HeroRecipe[RecipeRarity],0))</f>
        <v>1,1,1</v>
      </c>
      <c r="H73" s="181" t="s">
        <v>23</v>
      </c>
      <c r="I73" s="181" t="str">
        <f>INDEX(REFHero[Type],MATCH(B73,REFHero[Hero ID],0))</f>
        <v>Soldier</v>
      </c>
      <c r="J73" s="181" t="str">
        <f>INDEX(REFHero[Family],MATCH(B73,REFHero[Hero ID],0))</f>
        <v>SoldierR1</v>
      </c>
      <c r="K73" s="181">
        <f>INDEX(REFHero[Rarity Tier],MATCH('Hero Evolution Recipes'!B73,REFHero[Hero ID],0))</f>
        <v>4</v>
      </c>
      <c r="L73" s="134" t="str">
        <f>INDEX(cKey[],MATCH(K73,cKey[Rarity],0),MATCH(H73,cKey[#Headers],0))</f>
        <v>r4-Earth</v>
      </c>
      <c r="M73" s="134" t="str">
        <f>INDEX(Family[CatalystName],MATCH(J73,Family[Family],0))</f>
        <v>ogre-tooth</v>
      </c>
      <c r="N73" s="134" t="str">
        <f>INDEX(cStatType[],MATCH(K73,cStatType[Rarity],0),MATCH(I73,cStatType[#Headers],0))</f>
        <v>tark-ritual-blade</v>
      </c>
    </row>
    <row r="74" spans="1:14">
      <c r="A74" s="5" t="s">
        <v>471</v>
      </c>
      <c r="B74" s="130" t="s">
        <v>472</v>
      </c>
      <c r="C74" s="130" t="s">
        <v>1381</v>
      </c>
      <c r="D74" s="1">
        <f>INDEX(HeroRecipe[CurrencyCost],MATCH(K74,HeroRecipe[RecipeRarity],0))</f>
        <v>7500</v>
      </c>
      <c r="E74" s="130" t="str">
        <f t="shared" si="1"/>
        <v>r3-Earth , elf-bane , valic-wand</v>
      </c>
      <c r="F74" s="130" t="str">
        <f>INDEX(HeroRecipe[CatalystAmounts],MATCH('Hero Evolution Recipes'!K74,HeroRecipe[RecipeRarity],0))</f>
        <v>1,1,1</v>
      </c>
      <c r="H74" s="181" t="s">
        <v>23</v>
      </c>
      <c r="I74" s="181" t="str">
        <f>INDEX(REFHero[Type],MATCH(B74,REFHero[Hero ID],0))</f>
        <v>Adventurer</v>
      </c>
      <c r="J74" s="181" t="str">
        <f>INDEX(REFHero[Family],MATCH(B74,REFHero[Hero ID],0))</f>
        <v>AdventurerR2</v>
      </c>
      <c r="K74" s="181">
        <f>INDEX(REFHero[Rarity Tier],MATCH('Hero Evolution Recipes'!B74,REFHero[Hero ID],0))</f>
        <v>3</v>
      </c>
      <c r="L74" s="134" t="str">
        <f>INDEX(cKey[],MATCH(K74,cKey[Rarity],0),MATCH(H74,cKey[#Headers],0))</f>
        <v>r3-Earth</v>
      </c>
      <c r="M74" s="134" t="str">
        <f>INDEX(Family[CatalystName],MATCH(J74,Family[Family],0))</f>
        <v>elf-bane</v>
      </c>
      <c r="N74" s="134" t="str">
        <f>INDEX(cStatType[],MATCH(K74,cStatType[Rarity],0),MATCH(I74,cStatType[#Headers],0))</f>
        <v>valic-wand</v>
      </c>
    </row>
    <row r="75" spans="1:14">
      <c r="A75" s="5" t="s">
        <v>475</v>
      </c>
      <c r="B75" s="130" t="s">
        <v>476</v>
      </c>
      <c r="C75" s="130" t="s">
        <v>1381</v>
      </c>
      <c r="D75" s="1">
        <f>INDEX(HeroRecipe[CurrencyCost],MATCH(K75,HeroRecipe[RecipeRarity],0))</f>
        <v>7500</v>
      </c>
      <c r="E75" s="130" t="str">
        <f t="shared" si="1"/>
        <v>r3-Light , elf-bane , valic-wand</v>
      </c>
      <c r="F75" s="130" t="str">
        <f>INDEX(HeroRecipe[CatalystAmounts],MATCH('Hero Evolution Recipes'!K75,HeroRecipe[RecipeRarity],0))</f>
        <v>1,1,1</v>
      </c>
      <c r="H75" s="181" t="s">
        <v>25</v>
      </c>
      <c r="I75" s="181" t="str">
        <f>INDEX(REFHero[Type],MATCH(B75,REFHero[Hero ID],0))</f>
        <v>Adventurer</v>
      </c>
      <c r="J75" s="181" t="str">
        <f>INDEX(REFHero[Family],MATCH(B75,REFHero[Hero ID],0))</f>
        <v>AdventurerR2</v>
      </c>
      <c r="K75" s="181">
        <f>INDEX(REFHero[Rarity Tier],MATCH('Hero Evolution Recipes'!B75,REFHero[Hero ID],0))</f>
        <v>3</v>
      </c>
      <c r="L75" s="134" t="str">
        <f>INDEX(cKey[],MATCH(K75,cKey[Rarity],0),MATCH(H75,cKey[#Headers],0))</f>
        <v>r3-Light</v>
      </c>
      <c r="M75" s="134" t="str">
        <f>INDEX(Family[CatalystName],MATCH(J75,Family[Family],0))</f>
        <v>elf-bane</v>
      </c>
      <c r="N75" s="134" t="str">
        <f>INDEX(cStatType[],MATCH(K75,cStatType[Rarity],0),MATCH(I75,cStatType[#Headers],0))</f>
        <v>valic-wand</v>
      </c>
    </row>
    <row r="76" spans="1:14">
      <c r="A76" s="5" t="s">
        <v>466</v>
      </c>
      <c r="B76" s="130" t="s">
        <v>468</v>
      </c>
      <c r="C76" s="130" t="s">
        <v>1381</v>
      </c>
      <c r="D76" s="1">
        <f>INDEX(HeroRecipe[CurrencyCost],MATCH(K76,HeroRecipe[RecipeRarity],0))</f>
        <v>7500</v>
      </c>
      <c r="E76" s="130" t="str">
        <f t="shared" si="1"/>
        <v>r3-Water , elf-bane , valic-wand</v>
      </c>
      <c r="F76" s="130" t="str">
        <f>INDEX(HeroRecipe[CatalystAmounts],MATCH('Hero Evolution Recipes'!K76,HeroRecipe[RecipeRarity],0))</f>
        <v>1,1,1</v>
      </c>
      <c r="H76" s="181" t="s">
        <v>24</v>
      </c>
      <c r="I76" s="181" t="str">
        <f>INDEX(REFHero[Type],MATCH(B76,REFHero[Hero ID],0))</f>
        <v>Adventurer</v>
      </c>
      <c r="J76" s="181" t="str">
        <f>INDEX(REFHero[Family],MATCH(B76,REFHero[Hero ID],0))</f>
        <v>AdventurerR2</v>
      </c>
      <c r="K76" s="181">
        <f>INDEX(REFHero[Rarity Tier],MATCH('Hero Evolution Recipes'!B76,REFHero[Hero ID],0))</f>
        <v>3</v>
      </c>
      <c r="L76" s="134" t="str">
        <f>INDEX(cKey[],MATCH(K76,cKey[Rarity],0),MATCH(H76,cKey[#Headers],0))</f>
        <v>r3-Water</v>
      </c>
      <c r="M76" s="134" t="str">
        <f>INDEX(Family[CatalystName],MATCH(J76,Family[Family],0))</f>
        <v>elf-bane</v>
      </c>
      <c r="N76" s="134" t="str">
        <f>INDEX(cStatType[],MATCH(K76,cStatType[Rarity],0),MATCH(I76,cStatType[#Headers],0))</f>
        <v>valic-wand</v>
      </c>
    </row>
    <row r="77" spans="1:14">
      <c r="A77" s="5" t="s">
        <v>652</v>
      </c>
      <c r="B77" s="130" t="s">
        <v>653</v>
      </c>
      <c r="C77" s="130" t="s">
        <v>1381</v>
      </c>
      <c r="D77" s="1">
        <f>INDEX(HeroRecipe[CurrencyCost],MATCH(K77,HeroRecipe[RecipeRarity],0))</f>
        <v>7500</v>
      </c>
      <c r="E77" s="130" t="str">
        <f t="shared" si="1"/>
        <v>r3-Light , spectral-essence , flamehills-idol</v>
      </c>
      <c r="F77" s="130" t="str">
        <f>INDEX(HeroRecipe[CatalystAmounts],MATCH('Hero Evolution Recipes'!K77,HeroRecipe[RecipeRarity],0))</f>
        <v>1,1,1</v>
      </c>
      <c r="H77" s="181" t="s">
        <v>25</v>
      </c>
      <c r="I77" s="181" t="str">
        <f>INDEX(REFHero[Type],MATCH(B77,REFHero[Hero ID],0))</f>
        <v>Defender</v>
      </c>
      <c r="J77" s="181" t="str">
        <f>INDEX(REFHero[Family],MATCH(B77,REFHero[Hero ID],0))</f>
        <v>CreatureR2</v>
      </c>
      <c r="K77" s="181">
        <f>INDEX(REFHero[Rarity Tier],MATCH('Hero Evolution Recipes'!B77,REFHero[Hero ID],0))</f>
        <v>3</v>
      </c>
      <c r="L77" s="134" t="str">
        <f>INDEX(cKey[],MATCH(K77,cKey[Rarity],0),MATCH(H77,cKey[#Headers],0))</f>
        <v>r3-Light</v>
      </c>
      <c r="M77" s="134" t="str">
        <f>INDEX(Family[CatalystName],MATCH(J77,Family[Family],0))</f>
        <v>spectral-essence</v>
      </c>
      <c r="N77" s="134" t="str">
        <f>INDEX(cStatType[],MATCH(K77,cStatType[Rarity],0),MATCH(I77,cStatType[#Headers],0))</f>
        <v>flamehills-idol</v>
      </c>
    </row>
    <row r="78" spans="1:14">
      <c r="A78" s="5" t="s">
        <v>590</v>
      </c>
      <c r="B78" s="130" t="s">
        <v>591</v>
      </c>
      <c r="C78" s="130" t="s">
        <v>1381</v>
      </c>
      <c r="D78" s="1">
        <f>INDEX(HeroRecipe[CurrencyCost],MATCH(K78,HeroRecipe[RecipeRarity],0))</f>
        <v>7500</v>
      </c>
      <c r="E78" s="130" t="str">
        <f t="shared" si="1"/>
        <v>r3-Water , spectral-essence , flamehills-idol</v>
      </c>
      <c r="F78" s="130" t="str">
        <f>INDEX(HeroRecipe[CatalystAmounts],MATCH('Hero Evolution Recipes'!K78,HeroRecipe[RecipeRarity],0))</f>
        <v>1,1,1</v>
      </c>
      <c r="H78" s="181" t="s">
        <v>24</v>
      </c>
      <c r="I78" s="181" t="str">
        <f>INDEX(REFHero[Type],MATCH(B78,REFHero[Hero ID],0))</f>
        <v>Defender</v>
      </c>
      <c r="J78" s="181" t="str">
        <f>INDEX(REFHero[Family],MATCH(B78,REFHero[Hero ID],0))</f>
        <v>CreatureR2</v>
      </c>
      <c r="K78" s="181">
        <f>INDEX(REFHero[Rarity Tier],MATCH('Hero Evolution Recipes'!B78,REFHero[Hero ID],0))</f>
        <v>3</v>
      </c>
      <c r="L78" s="134" t="str">
        <f>INDEX(cKey[],MATCH(K78,cKey[Rarity],0),MATCH(H78,cKey[#Headers],0))</f>
        <v>r3-Water</v>
      </c>
      <c r="M78" s="134" t="str">
        <f>INDEX(Family[CatalystName],MATCH(J78,Family[Family],0))</f>
        <v>spectral-essence</v>
      </c>
      <c r="N78" s="134" t="str">
        <f>INDEX(cStatType[],MATCH(K78,cStatType[Rarity],0),MATCH(I78,cStatType[#Headers],0))</f>
        <v>flamehills-idol</v>
      </c>
    </row>
    <row r="79" spans="1:14">
      <c r="A79" s="5" t="s">
        <v>682</v>
      </c>
      <c r="B79" s="130" t="s">
        <v>683</v>
      </c>
      <c r="C79" s="130" t="s">
        <v>1381</v>
      </c>
      <c r="D79" s="1">
        <f>INDEX(HeroRecipe[CurrencyCost],MATCH(K79,HeroRecipe[RecipeRarity],0))</f>
        <v>7500</v>
      </c>
      <c r="E79" s="130" t="str">
        <f t="shared" si="1"/>
        <v>r3-Dark , eliore-tonic , valic-wand</v>
      </c>
      <c r="F79" s="130" t="str">
        <f>INDEX(HeroRecipe[CatalystAmounts],MATCH('Hero Evolution Recipes'!K79,HeroRecipe[RecipeRarity],0))</f>
        <v>1,1,1</v>
      </c>
      <c r="H79" s="181" t="s">
        <v>26</v>
      </c>
      <c r="I79" s="181" t="str">
        <f>INDEX(REFHero[Type],MATCH(B79,REFHero[Hero ID],0))</f>
        <v>Soldier</v>
      </c>
      <c r="J79" s="181" t="str">
        <f>INDEX(REFHero[Family],MATCH(B79,REFHero[Hero ID],0))</f>
        <v>SoldierR2</v>
      </c>
      <c r="K79" s="181">
        <f>INDEX(REFHero[Rarity Tier],MATCH('Hero Evolution Recipes'!B79,REFHero[Hero ID],0))</f>
        <v>3</v>
      </c>
      <c r="L79" s="134" t="str">
        <f>INDEX(cKey[],MATCH(K79,cKey[Rarity],0),MATCH(H79,cKey[#Headers],0))</f>
        <v>r3-Dark</v>
      </c>
      <c r="M79" s="134" t="str">
        <f>INDEX(Family[CatalystName],MATCH(J79,Family[Family],0))</f>
        <v>eliore-tonic</v>
      </c>
      <c r="N79" s="134" t="str">
        <f>INDEX(cStatType[],MATCH(K79,cStatType[Rarity],0),MATCH(I79,cStatType[#Headers],0))</f>
        <v>valic-wand</v>
      </c>
    </row>
    <row r="80" spans="1:14">
      <c r="A80" s="5" t="s">
        <v>827</v>
      </c>
      <c r="B80" s="130" t="s">
        <v>828</v>
      </c>
      <c r="C80" s="130" t="s">
        <v>1381</v>
      </c>
      <c r="D80" s="1">
        <f>INDEX(HeroRecipe[CurrencyCost],MATCH(K80,HeroRecipe[RecipeRarity],0))</f>
        <v>7500</v>
      </c>
      <c r="E80" s="130" t="str">
        <f t="shared" si="1"/>
        <v>r3-Earth , eliore-tonic , valic-wand</v>
      </c>
      <c r="F80" s="130" t="str">
        <f>INDEX(HeroRecipe[CatalystAmounts],MATCH('Hero Evolution Recipes'!K80,HeroRecipe[RecipeRarity],0))</f>
        <v>1,1,1</v>
      </c>
      <c r="H80" s="181" t="s">
        <v>23</v>
      </c>
      <c r="I80" s="181" t="str">
        <f>INDEX(REFHero[Type],MATCH(B80,REFHero[Hero ID],0))</f>
        <v>Soldier</v>
      </c>
      <c r="J80" s="181" t="str">
        <f>INDEX(REFHero[Family],MATCH(B80,REFHero[Hero ID],0))</f>
        <v>SoldierR2</v>
      </c>
      <c r="K80" s="181">
        <f>INDEX(REFHero[Rarity Tier],MATCH('Hero Evolution Recipes'!B80,REFHero[Hero ID],0))</f>
        <v>3</v>
      </c>
      <c r="L80" s="134" t="str">
        <f>INDEX(cKey[],MATCH(K80,cKey[Rarity],0),MATCH(H80,cKey[#Headers],0))</f>
        <v>r3-Earth</v>
      </c>
      <c r="M80" s="134" t="str">
        <f>INDEX(Family[CatalystName],MATCH(J80,Family[Family],0))</f>
        <v>eliore-tonic</v>
      </c>
      <c r="N80" s="134" t="str">
        <f>INDEX(cStatType[],MATCH(K80,cStatType[Rarity],0),MATCH(I80,cStatType[#Headers],0))</f>
        <v>valic-wand</v>
      </c>
    </row>
    <row r="81" spans="1:14">
      <c r="A81" s="5" t="s">
        <v>672</v>
      </c>
      <c r="B81" s="130" t="s">
        <v>673</v>
      </c>
      <c r="C81" s="130" t="s">
        <v>1381</v>
      </c>
      <c r="D81" s="1">
        <f>INDEX(HeroRecipe[CurrencyCost],MATCH(K81,HeroRecipe[RecipeRarity],0))</f>
        <v>30000</v>
      </c>
      <c r="E81" s="130" t="str">
        <f t="shared" si="1"/>
        <v>r4-Dark , star-crossed-knot , tark-ritual-blade</v>
      </c>
      <c r="F81" s="130" t="str">
        <f>INDEX(HeroRecipe[CatalystAmounts],MATCH('Hero Evolution Recipes'!K81,HeroRecipe[RecipeRarity],0))</f>
        <v>1,1,1</v>
      </c>
      <c r="H81" s="181" t="s">
        <v>26</v>
      </c>
      <c r="I81" s="181" t="str">
        <f>INDEX(REFHero[Type],MATCH(B81,REFHero[Hero ID],0))</f>
        <v>Dragon</v>
      </c>
      <c r="J81" s="181" t="str">
        <f>INDEX(REFHero[Family],MATCH(B81,REFHero[Hero ID],0))</f>
        <v>DragonR3</v>
      </c>
      <c r="K81" s="181">
        <f>INDEX(REFHero[Rarity Tier],MATCH('Hero Evolution Recipes'!B81,REFHero[Hero ID],0))</f>
        <v>4</v>
      </c>
      <c r="L81" s="134" t="str">
        <f>INDEX(cKey[],MATCH(K81,cKey[Rarity],0),MATCH(H81,cKey[#Headers],0))</f>
        <v>r4-Dark</v>
      </c>
      <c r="M81" s="134" t="str">
        <f>INDEX(Family[CatalystName],MATCH(J81,Family[Family],0))</f>
        <v>star-crossed-knot</v>
      </c>
      <c r="N81" s="134" t="str">
        <f>INDEX(cStatType[],MATCH(K81,cStatType[Rarity],0),MATCH(I81,cStatType[#Headers],0))</f>
        <v>tark-ritual-blade</v>
      </c>
    </row>
    <row r="82" spans="1:14">
      <c r="A82" s="5" t="s">
        <v>673</v>
      </c>
      <c r="B82" s="130" t="s">
        <v>674</v>
      </c>
      <c r="C82" s="130" t="s">
        <v>1381</v>
      </c>
      <c r="D82" s="1">
        <f>INDEX(HeroRecipe[CurrencyCost],MATCH(K82,HeroRecipe[RecipeRarity],0))</f>
        <v>70000</v>
      </c>
      <c r="E82" s="130" t="str">
        <f t="shared" si="1"/>
        <v>r5-Dark , star-crossed-knot , florenite-ore</v>
      </c>
      <c r="F82" s="130" t="str">
        <f>INDEX(HeroRecipe[CatalystAmounts],MATCH('Hero Evolution Recipes'!K82,HeroRecipe[RecipeRarity],0))</f>
        <v>1,1,1</v>
      </c>
      <c r="H82" s="181" t="s">
        <v>26</v>
      </c>
      <c r="I82" s="181" t="str">
        <f>INDEX(REFHero[Type],MATCH(B82,REFHero[Hero ID],0))</f>
        <v>Dragon</v>
      </c>
      <c r="J82" s="181" t="str">
        <f>INDEX(REFHero[Family],MATCH(B82,REFHero[Hero ID],0))</f>
        <v>DragonR3</v>
      </c>
      <c r="K82" s="181">
        <f>INDEX(REFHero[Rarity Tier],MATCH('Hero Evolution Recipes'!B82,REFHero[Hero ID],0))</f>
        <v>5</v>
      </c>
      <c r="L82" s="134" t="str">
        <f>INDEX(cKey[],MATCH(K82,cKey[Rarity],0),MATCH(H82,cKey[#Headers],0))</f>
        <v>r5-Dark</v>
      </c>
      <c r="M82" s="134" t="str">
        <f>INDEX(Family[CatalystName],MATCH(J82,Family[Family],0))</f>
        <v>star-crossed-knot</v>
      </c>
      <c r="N82" s="134" t="str">
        <f>INDEX(cStatType[],MATCH(K82,cStatType[Rarity],0),MATCH(I82,cStatType[#Headers],0))</f>
        <v>florenite-ore</v>
      </c>
    </row>
    <row r="83" spans="1:14">
      <c r="A83" s="5" t="s">
        <v>674</v>
      </c>
      <c r="B83" s="130" t="s">
        <v>675</v>
      </c>
      <c r="C83" s="130" t="s">
        <v>1381</v>
      </c>
      <c r="D83" s="1">
        <f>INDEX(HeroRecipe[CurrencyCost],MATCH(K83,HeroRecipe[RecipeRarity],0))</f>
        <v>170000</v>
      </c>
      <c r="E83" s="130" t="str">
        <f t="shared" si="1"/>
        <v>r6-Dark , star-crossed-knot , dragon-tear</v>
      </c>
      <c r="F83" s="130" t="str">
        <f>INDEX(HeroRecipe[CatalystAmounts],MATCH('Hero Evolution Recipes'!K83,HeroRecipe[RecipeRarity],0))</f>
        <v>1,1,1</v>
      </c>
      <c r="H83" s="181" t="s">
        <v>26</v>
      </c>
      <c r="I83" s="181" t="str">
        <f>INDEX(REFHero[Type],MATCH(B83,REFHero[Hero ID],0))</f>
        <v>Dragon</v>
      </c>
      <c r="J83" s="181" t="str">
        <f>INDEX(REFHero[Family],MATCH(B83,REFHero[Hero ID],0))</f>
        <v>DragonR3</v>
      </c>
      <c r="K83" s="181">
        <f>INDEX(REFHero[Rarity Tier],MATCH('Hero Evolution Recipes'!B83,REFHero[Hero ID],0))</f>
        <v>6</v>
      </c>
      <c r="L83" s="134" t="str">
        <f>INDEX(cKey[],MATCH(K83,cKey[Rarity],0),MATCH(H83,cKey[#Headers],0))</f>
        <v>r6-Dark</v>
      </c>
      <c r="M83" s="134" t="str">
        <f>INDEX(Family[CatalystName],MATCH(J83,Family[Family],0))</f>
        <v>star-crossed-knot</v>
      </c>
      <c r="N83" s="134" t="str">
        <f>INDEX(cStatType[],MATCH(K83,cStatType[Rarity],0),MATCH(I83,cStatType[#Headers],0))</f>
        <v>dragon-tear</v>
      </c>
    </row>
    <row r="84" spans="1:14">
      <c r="A84" s="5" t="s">
        <v>610</v>
      </c>
      <c r="B84" s="130" t="s">
        <v>611</v>
      </c>
      <c r="C84" s="130" t="s">
        <v>1381</v>
      </c>
      <c r="D84" s="1">
        <f>INDEX(HeroRecipe[CurrencyCost],MATCH(K84,HeroRecipe[RecipeRarity],0))</f>
        <v>30000</v>
      </c>
      <c r="E84" s="130" t="str">
        <f t="shared" si="1"/>
        <v>r4-Earth , star-crossed-knot , tark-ritual-blade</v>
      </c>
      <c r="F84" s="130" t="str">
        <f>INDEX(HeroRecipe[CatalystAmounts],MATCH('Hero Evolution Recipes'!K84,HeroRecipe[RecipeRarity],0))</f>
        <v>1,1,1</v>
      </c>
      <c r="H84" s="181" t="s">
        <v>23</v>
      </c>
      <c r="I84" s="181" t="str">
        <f>INDEX(REFHero[Type],MATCH(B84,REFHero[Hero ID],0))</f>
        <v>Dragon</v>
      </c>
      <c r="J84" s="181" t="str">
        <f>INDEX(REFHero[Family],MATCH(B84,REFHero[Hero ID],0))</f>
        <v>DragonR3</v>
      </c>
      <c r="K84" s="181">
        <f>INDEX(REFHero[Rarity Tier],MATCH('Hero Evolution Recipes'!B84,REFHero[Hero ID],0))</f>
        <v>4</v>
      </c>
      <c r="L84" s="134" t="str">
        <f>INDEX(cKey[],MATCH(K84,cKey[Rarity],0),MATCH(H84,cKey[#Headers],0))</f>
        <v>r4-Earth</v>
      </c>
      <c r="M84" s="134" t="str">
        <f>INDEX(Family[CatalystName],MATCH(J84,Family[Family],0))</f>
        <v>star-crossed-knot</v>
      </c>
      <c r="N84" s="134" t="str">
        <f>INDEX(cStatType[],MATCH(K84,cStatType[Rarity],0),MATCH(I84,cStatType[#Headers],0))</f>
        <v>tark-ritual-blade</v>
      </c>
    </row>
    <row r="85" spans="1:14">
      <c r="A85" s="5" t="s">
        <v>611</v>
      </c>
      <c r="B85" s="130" t="s">
        <v>612</v>
      </c>
      <c r="C85" s="130" t="s">
        <v>1381</v>
      </c>
      <c r="D85" s="1">
        <f>INDEX(HeroRecipe[CurrencyCost],MATCH(K85,HeroRecipe[RecipeRarity],0))</f>
        <v>70000</v>
      </c>
      <c r="E85" s="130" t="str">
        <f t="shared" si="1"/>
        <v>r5-Earth , star-crossed-knot , florenite-ore</v>
      </c>
      <c r="F85" s="130" t="str">
        <f>INDEX(HeroRecipe[CatalystAmounts],MATCH('Hero Evolution Recipes'!K85,HeroRecipe[RecipeRarity],0))</f>
        <v>1,1,1</v>
      </c>
      <c r="H85" s="181" t="s">
        <v>23</v>
      </c>
      <c r="I85" s="181" t="str">
        <f>INDEX(REFHero[Type],MATCH(B85,REFHero[Hero ID],0))</f>
        <v>Dragon</v>
      </c>
      <c r="J85" s="181" t="str">
        <f>INDEX(REFHero[Family],MATCH(B85,REFHero[Hero ID],0))</f>
        <v>DragonR3</v>
      </c>
      <c r="K85" s="181">
        <f>INDEX(REFHero[Rarity Tier],MATCH('Hero Evolution Recipes'!B85,REFHero[Hero ID],0))</f>
        <v>5</v>
      </c>
      <c r="L85" s="134" t="str">
        <f>INDEX(cKey[],MATCH(K85,cKey[Rarity],0),MATCH(H85,cKey[#Headers],0))</f>
        <v>r5-Earth</v>
      </c>
      <c r="M85" s="134" t="str">
        <f>INDEX(Family[CatalystName],MATCH(J85,Family[Family],0))</f>
        <v>star-crossed-knot</v>
      </c>
      <c r="N85" s="134" t="str">
        <f>INDEX(cStatType[],MATCH(K85,cStatType[Rarity],0),MATCH(I85,cStatType[#Headers],0))</f>
        <v>florenite-ore</v>
      </c>
    </row>
    <row r="86" spans="1:14">
      <c r="A86" s="5" t="s">
        <v>612</v>
      </c>
      <c r="B86" s="130" t="s">
        <v>613</v>
      </c>
      <c r="C86" s="130" t="s">
        <v>1381</v>
      </c>
      <c r="D86" s="1">
        <f>INDEX(HeroRecipe[CurrencyCost],MATCH(K86,HeroRecipe[RecipeRarity],0))</f>
        <v>170000</v>
      </c>
      <c r="E86" s="130" t="str">
        <f t="shared" si="1"/>
        <v>r6-Earth , star-crossed-knot , dragon-tear</v>
      </c>
      <c r="F86" s="130" t="str">
        <f>INDEX(HeroRecipe[CatalystAmounts],MATCH('Hero Evolution Recipes'!K86,HeroRecipe[RecipeRarity],0))</f>
        <v>1,1,1</v>
      </c>
      <c r="H86" s="181" t="s">
        <v>23</v>
      </c>
      <c r="I86" s="181" t="str">
        <f>INDEX(REFHero[Type],MATCH(B86,REFHero[Hero ID],0))</f>
        <v>Dragon</v>
      </c>
      <c r="J86" s="181" t="str">
        <f>INDEX(REFHero[Family],MATCH(B86,REFHero[Hero ID],0))</f>
        <v>DragonR3</v>
      </c>
      <c r="K86" s="181">
        <f>INDEX(REFHero[Rarity Tier],MATCH('Hero Evolution Recipes'!B86,REFHero[Hero ID],0))</f>
        <v>6</v>
      </c>
      <c r="L86" s="134" t="str">
        <f>INDEX(cKey[],MATCH(K86,cKey[Rarity],0),MATCH(H86,cKey[#Headers],0))</f>
        <v>r6-Earth</v>
      </c>
      <c r="M86" s="134" t="str">
        <f>INDEX(Family[CatalystName],MATCH(J86,Family[Family],0))</f>
        <v>star-crossed-knot</v>
      </c>
      <c r="N86" s="134" t="str">
        <f>INDEX(cStatType[],MATCH(K86,cStatType[Rarity],0),MATCH(I86,cStatType[#Headers],0))</f>
        <v>dragon-tear</v>
      </c>
    </row>
    <row r="87" spans="1:14">
      <c r="A87" s="5" t="s">
        <v>640</v>
      </c>
      <c r="B87" s="130" t="s">
        <v>641</v>
      </c>
      <c r="C87" s="130" t="s">
        <v>1381</v>
      </c>
      <c r="D87" s="1">
        <f>INDEX(HeroRecipe[CurrencyCost],MATCH(K87,HeroRecipe[RecipeRarity],0))</f>
        <v>30000</v>
      </c>
      <c r="E87" s="130" t="str">
        <f t="shared" si="1"/>
        <v>r4-Light , star-crossed-knot , tark-ritual-blade</v>
      </c>
      <c r="F87" s="130" t="str">
        <f>INDEX(HeroRecipe[CatalystAmounts],MATCH('Hero Evolution Recipes'!K87,HeroRecipe[RecipeRarity],0))</f>
        <v>1,1,1</v>
      </c>
      <c r="H87" s="181" t="s">
        <v>25</v>
      </c>
      <c r="I87" s="181" t="str">
        <f>INDEX(REFHero[Type],MATCH(B87,REFHero[Hero ID],0))</f>
        <v>Dragon</v>
      </c>
      <c r="J87" s="181" t="str">
        <f>INDEX(REFHero[Family],MATCH(B87,REFHero[Hero ID],0))</f>
        <v>DragonR3</v>
      </c>
      <c r="K87" s="181">
        <f>INDEX(REFHero[Rarity Tier],MATCH('Hero Evolution Recipes'!B87,REFHero[Hero ID],0))</f>
        <v>4</v>
      </c>
      <c r="L87" s="134" t="str">
        <f>INDEX(cKey[],MATCH(K87,cKey[Rarity],0),MATCH(H87,cKey[#Headers],0))</f>
        <v>r4-Light</v>
      </c>
      <c r="M87" s="134" t="str">
        <f>INDEX(Family[CatalystName],MATCH(J87,Family[Family],0))</f>
        <v>star-crossed-knot</v>
      </c>
      <c r="N87" s="134" t="str">
        <f>INDEX(cStatType[],MATCH(K87,cStatType[Rarity],0),MATCH(I87,cStatType[#Headers],0))</f>
        <v>tark-ritual-blade</v>
      </c>
    </row>
    <row r="88" spans="1:14">
      <c r="A88" s="5" t="s">
        <v>641</v>
      </c>
      <c r="B88" s="130" t="s">
        <v>642</v>
      </c>
      <c r="C88" s="130" t="s">
        <v>1381</v>
      </c>
      <c r="D88" s="1">
        <f>INDEX(HeroRecipe[CurrencyCost],MATCH(K88,HeroRecipe[RecipeRarity],0))</f>
        <v>70000</v>
      </c>
      <c r="E88" s="130" t="str">
        <f t="shared" si="1"/>
        <v>r5-Light , star-crossed-knot , florenite-ore</v>
      </c>
      <c r="F88" s="130" t="str">
        <f>INDEX(HeroRecipe[CatalystAmounts],MATCH('Hero Evolution Recipes'!K88,HeroRecipe[RecipeRarity],0))</f>
        <v>1,1,1</v>
      </c>
      <c r="H88" s="181" t="s">
        <v>25</v>
      </c>
      <c r="I88" s="181" t="str">
        <f>INDEX(REFHero[Type],MATCH(B88,REFHero[Hero ID],0))</f>
        <v>Dragon</v>
      </c>
      <c r="J88" s="181" t="str">
        <f>INDEX(REFHero[Family],MATCH(B88,REFHero[Hero ID],0))</f>
        <v>DragonR3</v>
      </c>
      <c r="K88" s="181">
        <f>INDEX(REFHero[Rarity Tier],MATCH('Hero Evolution Recipes'!B88,REFHero[Hero ID],0))</f>
        <v>5</v>
      </c>
      <c r="L88" s="134" t="str">
        <f>INDEX(cKey[],MATCH(K88,cKey[Rarity],0),MATCH(H88,cKey[#Headers],0))</f>
        <v>r5-Light</v>
      </c>
      <c r="M88" s="134" t="str">
        <f>INDEX(Family[CatalystName],MATCH(J88,Family[Family],0))</f>
        <v>star-crossed-knot</v>
      </c>
      <c r="N88" s="134" t="str">
        <f>INDEX(cStatType[],MATCH(K88,cStatType[Rarity],0),MATCH(I88,cStatType[#Headers],0))</f>
        <v>florenite-ore</v>
      </c>
    </row>
    <row r="89" spans="1:14">
      <c r="A89" s="5" t="s">
        <v>642</v>
      </c>
      <c r="B89" s="130" t="s">
        <v>643</v>
      </c>
      <c r="C89" s="130" t="s">
        <v>1381</v>
      </c>
      <c r="D89" s="1">
        <f>INDEX(HeroRecipe[CurrencyCost],MATCH(K89,HeroRecipe[RecipeRarity],0))</f>
        <v>170000</v>
      </c>
      <c r="E89" s="130" t="str">
        <f t="shared" si="1"/>
        <v>r6-Light , star-crossed-knot , dragon-tear</v>
      </c>
      <c r="F89" s="130" t="str">
        <f>INDEX(HeroRecipe[CatalystAmounts],MATCH('Hero Evolution Recipes'!K89,HeroRecipe[RecipeRarity],0))</f>
        <v>1,1,1</v>
      </c>
      <c r="H89" s="181" t="s">
        <v>25</v>
      </c>
      <c r="I89" s="181" t="str">
        <f>INDEX(REFHero[Type],MATCH(B89,REFHero[Hero ID],0))</f>
        <v>Dragon</v>
      </c>
      <c r="J89" s="181" t="str">
        <f>INDEX(REFHero[Family],MATCH(B89,REFHero[Hero ID],0))</f>
        <v>DragonR3</v>
      </c>
      <c r="K89" s="181">
        <f>INDEX(REFHero[Rarity Tier],MATCH('Hero Evolution Recipes'!B89,REFHero[Hero ID],0))</f>
        <v>6</v>
      </c>
      <c r="L89" s="134" t="str">
        <f>INDEX(cKey[],MATCH(K89,cKey[Rarity],0),MATCH(H89,cKey[#Headers],0))</f>
        <v>r6-Light</v>
      </c>
      <c r="M89" s="134" t="str">
        <f>INDEX(Family[CatalystName],MATCH(J89,Family[Family],0))</f>
        <v>star-crossed-knot</v>
      </c>
      <c r="N89" s="134" t="str">
        <f>INDEX(cStatType[],MATCH(K89,cStatType[Rarity],0),MATCH(I89,cStatType[#Headers],0))</f>
        <v>dragon-tear</v>
      </c>
    </row>
    <row r="90" spans="1:14">
      <c r="A90" s="5" t="s">
        <v>576</v>
      </c>
      <c r="B90" s="130" t="s">
        <v>577</v>
      </c>
      <c r="C90" s="130" t="s">
        <v>1381</v>
      </c>
      <c r="D90" s="1">
        <f>INDEX(HeroRecipe[CurrencyCost],MATCH(K90,HeroRecipe[RecipeRarity],0))</f>
        <v>30000</v>
      </c>
      <c r="E90" s="130" t="str">
        <f t="shared" si="1"/>
        <v>r4-Water , star-crossed-knot , tark-ritual-blade</v>
      </c>
      <c r="F90" s="130" t="str">
        <f>INDEX(HeroRecipe[CatalystAmounts],MATCH('Hero Evolution Recipes'!K90,HeroRecipe[RecipeRarity],0))</f>
        <v>1,1,1</v>
      </c>
      <c r="H90" s="181" t="s">
        <v>24</v>
      </c>
      <c r="I90" s="181" t="str">
        <f>INDEX(REFHero[Type],MATCH(B90,REFHero[Hero ID],0))</f>
        <v>Dragon</v>
      </c>
      <c r="J90" s="181" t="str">
        <f>INDEX(REFHero[Family],MATCH(B90,REFHero[Hero ID],0))</f>
        <v>DragonR3</v>
      </c>
      <c r="K90" s="181">
        <f>INDEX(REFHero[Rarity Tier],MATCH('Hero Evolution Recipes'!B90,REFHero[Hero ID],0))</f>
        <v>4</v>
      </c>
      <c r="L90" s="134" t="str">
        <f>INDEX(cKey[],MATCH(K90,cKey[Rarity],0),MATCH(H90,cKey[#Headers],0))</f>
        <v>r4-Water</v>
      </c>
      <c r="M90" s="134" t="str">
        <f>INDEX(Family[CatalystName],MATCH(J90,Family[Family],0))</f>
        <v>star-crossed-knot</v>
      </c>
      <c r="N90" s="134" t="str">
        <f>INDEX(cStatType[],MATCH(K90,cStatType[Rarity],0),MATCH(I90,cStatType[#Headers],0))</f>
        <v>tark-ritual-blade</v>
      </c>
    </row>
    <row r="91" spans="1:14">
      <c r="A91" s="5" t="s">
        <v>577</v>
      </c>
      <c r="B91" s="130" t="s">
        <v>578</v>
      </c>
      <c r="C91" s="130" t="s">
        <v>1381</v>
      </c>
      <c r="D91" s="1">
        <f>INDEX(HeroRecipe[CurrencyCost],MATCH(K91,HeroRecipe[RecipeRarity],0))</f>
        <v>70000</v>
      </c>
      <c r="E91" s="130" t="str">
        <f t="shared" si="1"/>
        <v>r5-Water , star-crossed-knot , florenite-ore</v>
      </c>
      <c r="F91" s="130" t="str">
        <f>INDEX(HeroRecipe[CatalystAmounts],MATCH('Hero Evolution Recipes'!K91,HeroRecipe[RecipeRarity],0))</f>
        <v>1,1,1</v>
      </c>
      <c r="H91" s="181" t="s">
        <v>24</v>
      </c>
      <c r="I91" s="181" t="str">
        <f>INDEX(REFHero[Type],MATCH(B91,REFHero[Hero ID],0))</f>
        <v>Dragon</v>
      </c>
      <c r="J91" s="181" t="str">
        <f>INDEX(REFHero[Family],MATCH(B91,REFHero[Hero ID],0))</f>
        <v>DragonR3</v>
      </c>
      <c r="K91" s="181">
        <f>INDEX(REFHero[Rarity Tier],MATCH('Hero Evolution Recipes'!B91,REFHero[Hero ID],0))</f>
        <v>5</v>
      </c>
      <c r="L91" s="134" t="str">
        <f>INDEX(cKey[],MATCH(K91,cKey[Rarity],0),MATCH(H91,cKey[#Headers],0))</f>
        <v>r5-Water</v>
      </c>
      <c r="M91" s="134" t="str">
        <f>INDEX(Family[CatalystName],MATCH(J91,Family[Family],0))</f>
        <v>star-crossed-knot</v>
      </c>
      <c r="N91" s="134" t="str">
        <f>INDEX(cStatType[],MATCH(K91,cStatType[Rarity],0),MATCH(I91,cStatType[#Headers],0))</f>
        <v>florenite-ore</v>
      </c>
    </row>
    <row r="92" spans="1:14">
      <c r="A92" s="123" t="s">
        <v>578</v>
      </c>
      <c r="B92" s="130" t="s">
        <v>579</v>
      </c>
      <c r="C92" s="130" t="s">
        <v>1381</v>
      </c>
      <c r="D92" s="1">
        <f>INDEX(HeroRecipe[CurrencyCost],MATCH(K92,HeroRecipe[RecipeRarity],0))</f>
        <v>170000</v>
      </c>
      <c r="E92" s="130" t="str">
        <f t="shared" si="1"/>
        <v>r6-Water , star-crossed-knot , dragon-tear</v>
      </c>
      <c r="F92" s="130" t="str">
        <f>INDEX(HeroRecipe[CatalystAmounts],MATCH('Hero Evolution Recipes'!K92,HeroRecipe[RecipeRarity],0))</f>
        <v>1,1,1</v>
      </c>
      <c r="H92" s="181" t="s">
        <v>24</v>
      </c>
      <c r="I92" s="181" t="str">
        <f>INDEX(REFHero[Type],MATCH(B92,REFHero[Hero ID],0))</f>
        <v>Dragon</v>
      </c>
      <c r="J92" s="181" t="str">
        <f>INDEX(REFHero[Family],MATCH(B92,REFHero[Hero ID],0))</f>
        <v>DragonR3</v>
      </c>
      <c r="K92" s="181">
        <f>INDEX(REFHero[Rarity Tier],MATCH('Hero Evolution Recipes'!B92,REFHero[Hero ID],0))</f>
        <v>6</v>
      </c>
      <c r="L92" s="134" t="str">
        <f>INDEX(cKey[],MATCH(K92,cKey[Rarity],0),MATCH(H92,cKey[#Headers],0))</f>
        <v>r6-Water</v>
      </c>
      <c r="M92" s="134" t="str">
        <f>INDEX(Family[CatalystName],MATCH(J92,Family[Family],0))</f>
        <v>star-crossed-knot</v>
      </c>
      <c r="N92" s="134" t="str">
        <f>INDEX(cStatType[],MATCH(K92,cStatType[Rarity],0),MATCH(I92,cStatType[#Headers],0))</f>
        <v>dragon-tear</v>
      </c>
    </row>
    <row r="93" spans="1:14">
      <c r="A93" s="123" t="s">
        <v>702</v>
      </c>
      <c r="B93" s="130" t="s">
        <v>703</v>
      </c>
      <c r="C93" s="130" t="s">
        <v>1381</v>
      </c>
      <c r="D93" s="1">
        <f>INDEX(HeroRecipe[CurrencyCost],MATCH(K93,HeroRecipe[RecipeRarity],0))</f>
        <v>30000</v>
      </c>
      <c r="E93" s="130" t="str">
        <f t="shared" si="1"/>
        <v>r4-Dark , auriel-tomb , lava-beetle</v>
      </c>
      <c r="F93" s="130" t="str">
        <f>INDEX(HeroRecipe[CatalystAmounts],MATCH('Hero Evolution Recipes'!K93,HeroRecipe[RecipeRarity],0))</f>
        <v>1,1,1</v>
      </c>
      <c r="H93" s="181" t="s">
        <v>26</v>
      </c>
      <c r="I93" s="181" t="str">
        <f>INDEX(REFHero[Type],MATCH(B93,REFHero[Hero ID],0))</f>
        <v>Mage</v>
      </c>
      <c r="J93" s="181" t="str">
        <f>INDEX(REFHero[Family],MATCH(B93,REFHero[Hero ID],0))</f>
        <v>MageR3</v>
      </c>
      <c r="K93" s="181">
        <f>INDEX(REFHero[Rarity Tier],MATCH('Hero Evolution Recipes'!B93,REFHero[Hero ID],0))</f>
        <v>4</v>
      </c>
      <c r="L93" s="134" t="str">
        <f>INDEX(cKey[],MATCH(K93,cKey[Rarity],0),MATCH(H93,cKey[#Headers],0))</f>
        <v>r4-Dark</v>
      </c>
      <c r="M93" s="134" t="str">
        <f>INDEX(Family[CatalystName],MATCH(J93,Family[Family],0))</f>
        <v>auriel-tomb</v>
      </c>
      <c r="N93" s="134" t="str">
        <f>INDEX(cStatType[],MATCH(K93,cStatType[Rarity],0),MATCH(I93,cStatType[#Headers],0))</f>
        <v>lava-beetle</v>
      </c>
    </row>
    <row r="94" spans="1:14">
      <c r="A94" s="5" t="s">
        <v>1080</v>
      </c>
      <c r="B94" s="130" t="s">
        <v>1081</v>
      </c>
      <c r="C94" s="130" t="s">
        <v>1381</v>
      </c>
      <c r="D94" s="1">
        <f>INDEX(HeroRecipe[CurrencyCost],MATCH(K94,HeroRecipe[RecipeRarity],0))</f>
        <v>30000</v>
      </c>
      <c r="E94" s="130" t="str">
        <f t="shared" si="1"/>
        <v>r4-Earth , auriel-tomb , lava-beetle</v>
      </c>
      <c r="F94" s="130" t="str">
        <f>INDEX(HeroRecipe[CatalystAmounts],MATCH('Hero Evolution Recipes'!K94,HeroRecipe[RecipeRarity],0))</f>
        <v>1,1,1</v>
      </c>
      <c r="H94" s="181" t="s">
        <v>23</v>
      </c>
      <c r="I94" s="181" t="str">
        <f>INDEX(REFHero[Type],MATCH(B94,REFHero[Hero ID],0))</f>
        <v>Mage</v>
      </c>
      <c r="J94" s="181" t="str">
        <f>INDEX(REFHero[Family],MATCH(B94,REFHero[Hero ID],0))</f>
        <v>MageR3</v>
      </c>
      <c r="K94" s="181">
        <f>INDEX(REFHero[Rarity Tier],MATCH('Hero Evolution Recipes'!B94,REFHero[Hero ID],0))</f>
        <v>4</v>
      </c>
      <c r="L94" s="134" t="str">
        <f>INDEX(cKey[],MATCH(K94,cKey[Rarity],0),MATCH(H94,cKey[#Headers],0))</f>
        <v>r4-Earth</v>
      </c>
      <c r="M94" s="134" t="str">
        <f>INDEX(Family[CatalystName],MATCH(J94,Family[Family],0))</f>
        <v>auriel-tomb</v>
      </c>
      <c r="N94" s="134" t="str">
        <f>INDEX(cStatType[],MATCH(K94,cStatType[Rarity],0),MATCH(I94,cStatType[#Headers],0))</f>
        <v>lava-beetle</v>
      </c>
    </row>
    <row r="95" spans="1:14">
      <c r="A95" s="5" t="s">
        <v>574</v>
      </c>
      <c r="B95" s="130" t="s">
        <v>575</v>
      </c>
      <c r="C95" s="130" t="s">
        <v>1381</v>
      </c>
      <c r="D95" s="1">
        <f>INDEX(HeroRecipe[CurrencyCost],MATCH(K95,HeroRecipe[RecipeRarity],0))</f>
        <v>30000</v>
      </c>
      <c r="E95" s="130" t="str">
        <f t="shared" si="1"/>
        <v>r4-Fire , auriel-tomb , lava-beetle</v>
      </c>
      <c r="F95" s="130" t="str">
        <f>INDEX(HeroRecipe[CatalystAmounts],MATCH('Hero Evolution Recipes'!K95,HeroRecipe[RecipeRarity],0))</f>
        <v>1,1,1</v>
      </c>
      <c r="H95" s="181" t="s">
        <v>22</v>
      </c>
      <c r="I95" s="181" t="str">
        <f>INDEX(REFHero[Type],MATCH(B95,REFHero[Hero ID],0))</f>
        <v>Mage</v>
      </c>
      <c r="J95" s="181" t="str">
        <f>INDEX(REFHero[Family],MATCH(B95,REFHero[Hero ID],0))</f>
        <v>MageR3</v>
      </c>
      <c r="K95" s="181">
        <f>INDEX(REFHero[Rarity Tier],MATCH('Hero Evolution Recipes'!B95,REFHero[Hero ID],0))</f>
        <v>4</v>
      </c>
      <c r="L95" s="134" t="str">
        <f>INDEX(cKey[],MATCH(K95,cKey[Rarity],0),MATCH(H95,cKey[#Headers],0))</f>
        <v>r4-Fire</v>
      </c>
      <c r="M95" s="134" t="str">
        <f>INDEX(Family[CatalystName],MATCH(J95,Family[Family],0))</f>
        <v>auriel-tomb</v>
      </c>
      <c r="N95" s="134" t="str">
        <f>INDEX(cStatType[],MATCH(K95,cStatType[Rarity],0),MATCH(I95,cStatType[#Headers],0))</f>
        <v>lava-beetle</v>
      </c>
    </row>
    <row r="96" spans="1:14">
      <c r="A96" s="5" t="s">
        <v>670</v>
      </c>
      <c r="B96" s="130" t="s">
        <v>671</v>
      </c>
      <c r="C96" s="130" t="s">
        <v>1381</v>
      </c>
      <c r="D96" s="1">
        <f>INDEX(HeroRecipe[CurrencyCost],MATCH(K96,HeroRecipe[RecipeRarity],0))</f>
        <v>30000</v>
      </c>
      <c r="E96" s="130" t="str">
        <f t="shared" si="1"/>
        <v>r4-Light , auriel-tomb , lava-beetle</v>
      </c>
      <c r="F96" s="130" t="str">
        <f>INDEX(HeroRecipe[CatalystAmounts],MATCH('Hero Evolution Recipes'!K96,HeroRecipe[RecipeRarity],0))</f>
        <v>1,1,1</v>
      </c>
      <c r="H96" s="181" t="s">
        <v>25</v>
      </c>
      <c r="I96" s="181" t="str">
        <f>INDEX(REFHero[Type],MATCH(B96,REFHero[Hero ID],0))</f>
        <v>Mage</v>
      </c>
      <c r="J96" s="181" t="str">
        <f>INDEX(REFHero[Family],MATCH(B96,REFHero[Hero ID],0))</f>
        <v>MageR3</v>
      </c>
      <c r="K96" s="181">
        <f>INDEX(REFHero[Rarity Tier],MATCH('Hero Evolution Recipes'!B96,REFHero[Hero ID],0))</f>
        <v>4</v>
      </c>
      <c r="L96" s="134" t="str">
        <f>INDEX(cKey[],MATCH(K96,cKey[Rarity],0),MATCH(H96,cKey[#Headers],0))</f>
        <v>r4-Light</v>
      </c>
      <c r="M96" s="134" t="str">
        <f>INDEX(Family[CatalystName],MATCH(J96,Family[Family],0))</f>
        <v>auriel-tomb</v>
      </c>
      <c r="N96" s="134" t="str">
        <f>INDEX(cStatType[],MATCH(K96,cStatType[Rarity],0),MATCH(I96,cStatType[#Headers],0))</f>
        <v>lava-beetle</v>
      </c>
    </row>
    <row r="97" spans="1:14">
      <c r="A97" s="5" t="s">
        <v>608</v>
      </c>
      <c r="B97" s="130" t="s">
        <v>609</v>
      </c>
      <c r="C97" s="130" t="s">
        <v>1381</v>
      </c>
      <c r="D97" s="1">
        <f>INDEX(HeroRecipe[CurrencyCost],MATCH(K97,HeroRecipe[RecipeRarity],0))</f>
        <v>30000</v>
      </c>
      <c r="E97" s="130" t="str">
        <f t="shared" si="1"/>
        <v>r4-Water , auriel-tomb , lava-beetle</v>
      </c>
      <c r="F97" s="130" t="str">
        <f>INDEX(HeroRecipe[CatalystAmounts],MATCH('Hero Evolution Recipes'!K97,HeroRecipe[RecipeRarity],0))</f>
        <v>1,1,1</v>
      </c>
      <c r="H97" s="181" t="s">
        <v>24</v>
      </c>
      <c r="I97" s="181" t="str">
        <f>INDEX(REFHero[Type],MATCH(B97,REFHero[Hero ID],0))</f>
        <v>Mage</v>
      </c>
      <c r="J97" s="181" t="str">
        <f>INDEX(REFHero[Family],MATCH(B97,REFHero[Hero ID],0))</f>
        <v>MageR3</v>
      </c>
      <c r="K97" s="181">
        <f>INDEX(REFHero[Rarity Tier],MATCH('Hero Evolution Recipes'!B97,REFHero[Hero ID],0))</f>
        <v>4</v>
      </c>
      <c r="L97" s="134" t="str">
        <f>INDEX(cKey[],MATCH(K97,cKey[Rarity],0),MATCH(H97,cKey[#Headers],0))</f>
        <v>r4-Water</v>
      </c>
      <c r="M97" s="134" t="str">
        <f>INDEX(Family[CatalystName],MATCH(J97,Family[Family],0))</f>
        <v>auriel-tomb</v>
      </c>
      <c r="N97" s="134" t="str">
        <f>INDEX(cStatType[],MATCH(K97,cStatType[Rarity],0),MATCH(I97,cStatType[#Headers],0))</f>
        <v>lava-beetle</v>
      </c>
    </row>
    <row r="98" spans="1:14">
      <c r="A98" s="5" t="s">
        <v>567</v>
      </c>
      <c r="B98" s="130" t="s">
        <v>568</v>
      </c>
      <c r="C98" s="130" t="s">
        <v>1381</v>
      </c>
      <c r="D98" s="1">
        <f>INDEX(HeroRecipe[CurrencyCost],MATCH(K98,HeroRecipe[RecipeRarity],0))</f>
        <v>30000</v>
      </c>
      <c r="E98" s="130" t="str">
        <f t="shared" si="1"/>
        <v>r4-Fire , drake-tail , tark-ritual-blade</v>
      </c>
      <c r="F98" s="130" t="str">
        <f>INDEX(HeroRecipe[CatalystAmounts],MATCH('Hero Evolution Recipes'!K98,HeroRecipe[RecipeRarity],0))</f>
        <v>1,1,1</v>
      </c>
      <c r="H98" s="181" t="s">
        <v>22</v>
      </c>
      <c r="I98" s="181" t="str">
        <f>INDEX(REFHero[Type],MATCH(B98,REFHero[Hero ID],0))</f>
        <v>Soldier</v>
      </c>
      <c r="J98" s="181" t="str">
        <f>INDEX(REFHero[Family],MATCH(B98,REFHero[Hero ID],0))</f>
        <v>SoldierR3</v>
      </c>
      <c r="K98" s="181">
        <f>INDEX(REFHero[Rarity Tier],MATCH('Hero Evolution Recipes'!B98,REFHero[Hero ID],0))</f>
        <v>4</v>
      </c>
      <c r="L98" s="134" t="str">
        <f>INDEX(cKey[],MATCH(K98,cKey[Rarity],0),MATCH(H98,cKey[#Headers],0))</f>
        <v>r4-Fire</v>
      </c>
      <c r="M98" s="134" t="str">
        <f>INDEX(Family[CatalystName],MATCH(J98,Family[Family],0))</f>
        <v>drake-tail</v>
      </c>
      <c r="N98" s="134" t="str">
        <f>INDEX(cStatType[],MATCH(K98,cStatType[Rarity],0),MATCH(I98,cStatType[#Headers],0))</f>
        <v>tark-ritual-blade</v>
      </c>
    </row>
    <row r="99" spans="1:14">
      <c r="A99" s="5" t="s">
        <v>548</v>
      </c>
      <c r="B99" s="130" t="s">
        <v>549</v>
      </c>
      <c r="C99" s="130" t="s">
        <v>1381</v>
      </c>
      <c r="D99" s="1">
        <f>INDEX(HeroRecipe[CurrencyCost],MATCH(K99,HeroRecipe[RecipeRarity],0))</f>
        <v>70000</v>
      </c>
      <c r="E99" s="130" t="str">
        <f t="shared" si="1"/>
        <v>r5-Fire , glaciel-rose , florenite-ore</v>
      </c>
      <c r="F99" s="130" t="str">
        <f>INDEX(HeroRecipe[CatalystAmounts],MATCH('Hero Evolution Recipes'!K99,HeroRecipe[RecipeRarity],0))</f>
        <v>1,1,1</v>
      </c>
      <c r="H99" s="181" t="s">
        <v>22</v>
      </c>
      <c r="I99" s="181" t="str">
        <f>INDEX(REFHero[Type],MATCH(B99,REFHero[Hero ID],0))</f>
        <v>Dragon</v>
      </c>
      <c r="J99" s="181" t="str">
        <f>INDEX(REFHero[Family],MATCH(B99,REFHero[Hero ID],0))</f>
        <v>DragonR4</v>
      </c>
      <c r="K99" s="181">
        <f>INDEX(REFHero[Rarity Tier],MATCH('Hero Evolution Recipes'!B99,REFHero[Hero ID],0))</f>
        <v>5</v>
      </c>
      <c r="L99" s="134" t="str">
        <f>INDEX(cKey[],MATCH(K99,cKey[Rarity],0),MATCH(H99,cKey[#Headers],0))</f>
        <v>r5-Fire</v>
      </c>
      <c r="M99" s="134" t="str">
        <f>INDEX(Family[CatalystName],MATCH(J99,Family[Family],0))</f>
        <v>glaciel-rose</v>
      </c>
      <c r="N99" s="134" t="str">
        <f>INDEX(cStatType[],MATCH(K99,cStatType[Rarity],0),MATCH(I99,cStatType[#Headers],0))</f>
        <v>florenite-ore</v>
      </c>
    </row>
    <row r="100" spans="1:14">
      <c r="A100" s="5" t="s">
        <v>554</v>
      </c>
      <c r="B100" s="130" t="s">
        <v>555</v>
      </c>
      <c r="C100" s="130" t="s">
        <v>1381</v>
      </c>
      <c r="D100" s="1">
        <f>INDEX(HeroRecipe[CurrencyCost],MATCH(K100,HeroRecipe[RecipeRarity],0))</f>
        <v>70000</v>
      </c>
      <c r="E100" s="130" t="str">
        <f t="shared" si="1"/>
        <v>r5-Fire , caliex-root , phoenix-feather</v>
      </c>
      <c r="F100" s="130" t="str">
        <f>INDEX(HeroRecipe[CatalystAmounts],MATCH('Hero Evolution Recipes'!K100,HeroRecipe[RecipeRarity],0))</f>
        <v>1,1,1</v>
      </c>
      <c r="H100" s="181" t="s">
        <v>22</v>
      </c>
      <c r="I100" s="181" t="str">
        <f>INDEX(REFHero[Type],MATCH(B100,REFHero[Hero ID],0))</f>
        <v>Defender</v>
      </c>
      <c r="J100" s="181" t="str">
        <f>INDEX(REFHero[Family],MATCH(B100,REFHero[Hero ID],0))</f>
        <v>FamiliarR4</v>
      </c>
      <c r="K100" s="181">
        <f>INDEX(REFHero[Rarity Tier],MATCH('Hero Evolution Recipes'!B100,REFHero[Hero ID],0))</f>
        <v>5</v>
      </c>
      <c r="L100" s="134" t="str">
        <f>INDEX(cKey[],MATCH(K100,cKey[Rarity],0),MATCH(H100,cKey[#Headers],0))</f>
        <v>r5-Fire</v>
      </c>
      <c r="M100" s="134" t="str">
        <f>INDEX(Family[CatalystName],MATCH(J100,Family[Family],0))</f>
        <v>caliex-root</v>
      </c>
      <c r="N100" s="134" t="str">
        <f>INDEX(cStatType[],MATCH(K100,cStatType[Rarity],0),MATCH(I100,cStatType[#Headers],0))</f>
        <v>phoenix-feather</v>
      </c>
    </row>
    <row r="101" spans="1:14">
      <c r="A101" s="5" t="s">
        <v>650</v>
      </c>
      <c r="B101" s="130" t="s">
        <v>651</v>
      </c>
      <c r="C101" s="130" t="s">
        <v>1381</v>
      </c>
      <c r="D101" s="1">
        <f>INDEX(HeroRecipe[CurrencyCost],MATCH(K101,HeroRecipe[RecipeRarity],0))</f>
        <v>70000</v>
      </c>
      <c r="E101" s="130" t="str">
        <f t="shared" si="1"/>
        <v>r5-Light , caliex-root , phoenix-feather</v>
      </c>
      <c r="F101" s="130" t="str">
        <f>INDEX(HeroRecipe[CatalystAmounts],MATCH('Hero Evolution Recipes'!K101,HeroRecipe[RecipeRarity],0))</f>
        <v>1,1,1</v>
      </c>
      <c r="H101" s="181" t="s">
        <v>25</v>
      </c>
      <c r="I101" s="181" t="str">
        <f>INDEX(REFHero[Type],MATCH(B101,REFHero[Hero ID],0))</f>
        <v>Defender</v>
      </c>
      <c r="J101" s="181" t="str">
        <f>INDEX(REFHero[Family],MATCH(B101,REFHero[Hero ID],0))</f>
        <v>FamiliarR4</v>
      </c>
      <c r="K101" s="181">
        <f>INDEX(REFHero[Rarity Tier],MATCH('Hero Evolution Recipes'!B101,REFHero[Hero ID],0))</f>
        <v>5</v>
      </c>
      <c r="L101" s="134" t="str">
        <f>INDEX(cKey[],MATCH(K101,cKey[Rarity],0),MATCH(H101,cKey[#Headers],0))</f>
        <v>r5-Light</v>
      </c>
      <c r="M101" s="134" t="str">
        <f>INDEX(Family[CatalystName],MATCH(J101,Family[Family],0))</f>
        <v>caliex-root</v>
      </c>
      <c r="N101" s="134" t="str">
        <f>INDEX(cStatType[],MATCH(K101,cStatType[Rarity],0),MATCH(I101,cStatType[#Headers],0))</f>
        <v>phoenix-feather</v>
      </c>
    </row>
    <row r="102" spans="1:14">
      <c r="A102" s="5" t="s">
        <v>588</v>
      </c>
      <c r="B102" s="130" t="s">
        <v>589</v>
      </c>
      <c r="C102" s="130" t="s">
        <v>1381</v>
      </c>
      <c r="D102" s="1">
        <f>INDEX(HeroRecipe[CurrencyCost],MATCH(K102,HeroRecipe[RecipeRarity],0))</f>
        <v>70000</v>
      </c>
      <c r="E102" s="130" t="str">
        <f t="shared" si="1"/>
        <v>r5-Water , caliex-root , phoenix-feather</v>
      </c>
      <c r="F102" s="130" t="str">
        <f>INDEX(HeroRecipe[CatalystAmounts],MATCH('Hero Evolution Recipes'!K102,HeroRecipe[RecipeRarity],0))</f>
        <v>1,1,1</v>
      </c>
      <c r="H102" s="181" t="s">
        <v>24</v>
      </c>
      <c r="I102" s="181" t="str">
        <f>INDEX(REFHero[Type],MATCH(B102,REFHero[Hero ID],0))</f>
        <v>Defender</v>
      </c>
      <c r="J102" s="181" t="str">
        <f>INDEX(REFHero[Family],MATCH(B102,REFHero[Hero ID],0))</f>
        <v>FamiliarR4</v>
      </c>
      <c r="K102" s="181">
        <f>INDEX(REFHero[Rarity Tier],MATCH('Hero Evolution Recipes'!B102,REFHero[Hero ID],0))</f>
        <v>5</v>
      </c>
      <c r="L102" s="134" t="str">
        <f>INDEX(cKey[],MATCH(K102,cKey[Rarity],0),MATCH(H102,cKey[#Headers],0))</f>
        <v>r5-Water</v>
      </c>
      <c r="M102" s="134" t="str">
        <f>INDEX(Family[CatalystName],MATCH(J102,Family[Family],0))</f>
        <v>caliex-root</v>
      </c>
      <c r="N102" s="134" t="str">
        <f>INDEX(cStatType[],MATCH(K102,cStatType[Rarity],0),MATCH(I102,cStatType[#Headers],0))</f>
        <v>phoenix-feather</v>
      </c>
    </row>
    <row r="103" spans="1:14">
      <c r="A103" s="5"/>
    </row>
    <row r="104" spans="1:14">
      <c r="A104" s="5"/>
    </row>
    <row r="105" spans="1:14">
      <c r="A105" s="5"/>
    </row>
    <row r="106" spans="1:14">
      <c r="A106" s="5"/>
    </row>
    <row r="107" spans="1:14">
      <c r="A107" s="5"/>
    </row>
    <row r="108" spans="1:14">
      <c r="A108" s="5"/>
    </row>
    <row r="109" spans="1:14">
      <c r="A109" s="5"/>
    </row>
    <row r="110" spans="1:14">
      <c r="A110" s="5"/>
    </row>
    <row r="111" spans="1:14">
      <c r="A111" s="5"/>
    </row>
    <row r="112" spans="1:14">
      <c r="A112" s="123"/>
    </row>
    <row r="113" spans="1:1">
      <c r="A113" s="123"/>
    </row>
    <row r="114" spans="1:1">
      <c r="A114" s="5"/>
    </row>
    <row r="115" spans="1:1">
      <c r="A115" s="5"/>
    </row>
    <row r="116" spans="1:1">
      <c r="A116" s="5"/>
    </row>
    <row r="117" spans="1:1">
      <c r="A117" s="5"/>
    </row>
    <row r="118" spans="1:1">
      <c r="A118" s="5"/>
    </row>
    <row r="119" spans="1:1">
      <c r="A119" s="5"/>
    </row>
    <row r="120" spans="1:1">
      <c r="A120" s="5"/>
    </row>
    <row r="121" spans="1:1">
      <c r="A121" s="5"/>
    </row>
    <row r="122" spans="1:1">
      <c r="A122" s="5"/>
    </row>
    <row r="123" spans="1:1">
      <c r="A123" s="5"/>
    </row>
    <row r="124" spans="1:1">
      <c r="A124" s="5"/>
    </row>
    <row r="125" spans="1:1">
      <c r="A125" s="5"/>
    </row>
    <row r="126" spans="1:1">
      <c r="A126" s="5"/>
    </row>
    <row r="127" spans="1:1">
      <c r="A127" s="5"/>
    </row>
    <row r="128" spans="1:1">
      <c r="A128" s="5"/>
    </row>
    <row r="129" spans="1:1">
      <c r="A129" s="5"/>
    </row>
    <row r="130" spans="1:1">
      <c r="A130" s="5"/>
    </row>
    <row r="131" spans="1:1">
      <c r="A131" s="5"/>
    </row>
    <row r="132" spans="1:1">
      <c r="A132" s="5"/>
    </row>
    <row r="133" spans="1:1">
      <c r="A133" s="5"/>
    </row>
    <row r="134" spans="1:1">
      <c r="A134" s="5"/>
    </row>
    <row r="135" spans="1:1">
      <c r="A135" s="5"/>
    </row>
    <row r="136" spans="1:1">
      <c r="A136" s="5"/>
    </row>
    <row r="137" spans="1:1">
      <c r="A137" s="5"/>
    </row>
    <row r="138" spans="1:1">
      <c r="A138" s="5"/>
    </row>
    <row r="139" spans="1:1">
      <c r="A139" s="5"/>
    </row>
    <row r="140" spans="1:1">
      <c r="A140" s="5"/>
    </row>
    <row r="141" spans="1:1">
      <c r="A141" s="5"/>
    </row>
    <row r="142" spans="1:1">
      <c r="A142"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6"/>
  <sheetViews>
    <sheetView workbookViewId="0">
      <selection activeCell="C33" sqref="C33"/>
    </sheetView>
  </sheetViews>
  <sheetFormatPr baseColWidth="10" defaultRowHeight="15" x14ac:dyDescent="0"/>
  <cols>
    <col min="1" max="1" width="20.83203125" style="153" bestFit="1" customWidth="1"/>
    <col min="2" max="2" width="16.33203125" style="153" bestFit="1" customWidth="1"/>
    <col min="3" max="3" width="19.6640625" style="153" bestFit="1" customWidth="1"/>
    <col min="4" max="4" width="11.1640625" style="153" customWidth="1"/>
    <col min="5" max="5" width="9.5" style="153" bestFit="1" customWidth="1"/>
    <col min="6" max="6" width="43" style="153" bestFit="1" customWidth="1"/>
    <col min="7" max="7" width="20.1640625" style="153" bestFit="1" customWidth="1"/>
    <col min="8" max="8" width="18.1640625" style="153" bestFit="1" customWidth="1"/>
    <col min="9" max="9" width="32" style="153" bestFit="1" customWidth="1"/>
    <col min="10" max="10" width="14.33203125" style="153" bestFit="1" customWidth="1"/>
    <col min="11" max="11" width="29.83203125" style="153" bestFit="1" customWidth="1"/>
    <col min="12" max="12" width="26" style="153" bestFit="1" customWidth="1"/>
    <col min="13" max="13" width="4" style="170" customWidth="1"/>
    <col min="14" max="14" width="20.83203125" style="153" bestFit="1" customWidth="1"/>
    <col min="15" max="15" width="16.6640625" style="153" bestFit="1" customWidth="1"/>
    <col min="16" max="16" width="16.33203125" style="153" bestFit="1" customWidth="1"/>
    <col min="17" max="17" width="13.5" style="153" bestFit="1" customWidth="1"/>
    <col min="18" max="21" width="10.83203125" style="153"/>
    <col min="22" max="22" width="7.33203125" style="153" bestFit="1" customWidth="1"/>
    <col min="23" max="23" width="3.5" style="153" bestFit="1" customWidth="1"/>
    <col min="24" max="24" width="32" style="153" bestFit="1" customWidth="1"/>
    <col min="25" max="25" width="7" style="153" bestFit="1" customWidth="1"/>
    <col min="26" max="26" width="13.5" style="153" bestFit="1" customWidth="1"/>
    <col min="27" max="27" width="26.6640625" style="153" bestFit="1" customWidth="1"/>
    <col min="28" max="16384" width="10.83203125" style="153"/>
  </cols>
  <sheetData>
    <row r="1" spans="1:27" s="148" customFormat="1">
      <c r="A1" s="142" t="s">
        <v>1419</v>
      </c>
      <c r="B1" s="143" t="s">
        <v>1420</v>
      </c>
      <c r="C1" s="144" t="s">
        <v>1</v>
      </c>
      <c r="D1" s="182" t="s">
        <v>146</v>
      </c>
      <c r="E1" s="142" t="s">
        <v>3</v>
      </c>
      <c r="F1" s="142" t="s">
        <v>1421</v>
      </c>
      <c r="G1" s="142" t="s">
        <v>1422</v>
      </c>
      <c r="H1" s="145" t="s">
        <v>1423</v>
      </c>
      <c r="I1" s="142" t="s">
        <v>1371</v>
      </c>
      <c r="J1" s="142" t="s">
        <v>1424</v>
      </c>
      <c r="K1" s="142" t="s">
        <v>1425</v>
      </c>
      <c r="L1" s="142" t="s">
        <v>73</v>
      </c>
      <c r="M1" s="146"/>
      <c r="N1" s="147" t="s">
        <v>1426</v>
      </c>
      <c r="O1" s="147" t="s">
        <v>1427</v>
      </c>
      <c r="P1" s="147" t="s">
        <v>1428</v>
      </c>
      <c r="Q1" s="148" t="s">
        <v>1429</v>
      </c>
      <c r="R1" s="147" t="s">
        <v>1430</v>
      </c>
      <c r="S1" s="148" t="s">
        <v>1674</v>
      </c>
      <c r="T1" s="148" t="s">
        <v>1620</v>
      </c>
    </row>
    <row r="2" spans="1:27">
      <c r="A2" s="153" t="s">
        <v>1621</v>
      </c>
      <c r="C2" s="153" t="s">
        <v>1911</v>
      </c>
      <c r="D2" s="54"/>
      <c r="E2" s="153">
        <v>2</v>
      </c>
      <c r="H2" s="54" t="str">
        <f>INDEX(cKey[CurrencyCost],MATCH(E2,cKey[Rarity],0))</f>
        <v/>
      </c>
      <c r="I2" s="153" t="s">
        <v>1381</v>
      </c>
      <c r="J2" s="183">
        <v>1</v>
      </c>
      <c r="K2" s="98" t="s">
        <v>1886</v>
      </c>
      <c r="L2" s="151" t="s">
        <v>74</v>
      </c>
      <c r="V2" s="148" t="s">
        <v>1675</v>
      </c>
      <c r="X2" s="148" t="s">
        <v>1656</v>
      </c>
      <c r="Y2" s="148" t="s">
        <v>1430</v>
      </c>
      <c r="Z2" s="148" t="s">
        <v>1429</v>
      </c>
      <c r="AA2" s="153" t="s">
        <v>1672</v>
      </c>
    </row>
    <row r="3" spans="1:27">
      <c r="A3" s="153" t="s">
        <v>1626</v>
      </c>
      <c r="C3" s="153" t="s">
        <v>1912</v>
      </c>
      <c r="D3" s="54"/>
      <c r="E3" s="153">
        <v>3</v>
      </c>
      <c r="F3" s="153" t="s">
        <v>1621</v>
      </c>
      <c r="G3" s="153">
        <v>2</v>
      </c>
      <c r="H3" s="54">
        <f>INDEX(cKey[CurrencyCost],MATCH(E3,cKey[Rarity],0))</f>
        <v>7500</v>
      </c>
      <c r="I3" s="153" t="s">
        <v>1381</v>
      </c>
      <c r="J3" s="183">
        <v>2</v>
      </c>
      <c r="K3" s="98" t="s">
        <v>1887</v>
      </c>
      <c r="L3" s="151" t="s">
        <v>74</v>
      </c>
      <c r="N3" s="153" t="str">
        <f>A2</f>
        <v>r2-Fire</v>
      </c>
      <c r="V3" s="153">
        <f>MATCH(X3,'Catalysts -- Family'!K$42:K$90,0)</f>
        <v>3</v>
      </c>
      <c r="W3" s="153">
        <f>COUNTA(X3:X23)</f>
        <v>21</v>
      </c>
      <c r="X3" s="153" t="s">
        <v>1463</v>
      </c>
      <c r="Y3" s="187" t="s">
        <v>1435</v>
      </c>
      <c r="Z3" s="153" t="s">
        <v>1439</v>
      </c>
      <c r="AA3" s="153" t="str">
        <f>LEFT(X3,LEN(X3)-5)</f>
        <v>CatalystIconAurielBauble</v>
      </c>
    </row>
    <row r="4" spans="1:27">
      <c r="A4" s="153" t="s">
        <v>1631</v>
      </c>
      <c r="C4" s="153" t="s">
        <v>1913</v>
      </c>
      <c r="D4" s="54"/>
      <c r="E4" s="153">
        <v>4</v>
      </c>
      <c r="F4" s="153" t="s">
        <v>1626</v>
      </c>
      <c r="G4" s="153">
        <v>2</v>
      </c>
      <c r="H4" s="54">
        <f>INDEX(cKey[CurrencyCost],MATCH(E4,cKey[Rarity],0))</f>
        <v>30000</v>
      </c>
      <c r="I4" s="153" t="s">
        <v>1381</v>
      </c>
      <c r="J4" s="183">
        <v>3</v>
      </c>
      <c r="K4" s="98" t="s">
        <v>1888</v>
      </c>
      <c r="L4" s="151" t="s">
        <v>74</v>
      </c>
      <c r="N4" s="153" t="str">
        <f t="shared" ref="N4:N6" si="0">A3</f>
        <v>r3-Fire</v>
      </c>
      <c r="V4" s="153" t="e">
        <f>MATCH(X4,'Catalysts -- Family'!K$42:K$90,0)</f>
        <v>#N/A</v>
      </c>
      <c r="X4" s="153" t="s">
        <v>1659</v>
      </c>
      <c r="Y4" s="187" t="s">
        <v>1435</v>
      </c>
      <c r="Z4" s="153" t="s">
        <v>1439</v>
      </c>
      <c r="AA4" s="153" t="str">
        <f t="shared" ref="AA4:AA23" si="1">LEFT(X4,LEN(X4)-5)</f>
        <v>CatalystIconAurielPowder</v>
      </c>
    </row>
    <row r="5" spans="1:27">
      <c r="A5" s="153" t="s">
        <v>1636</v>
      </c>
      <c r="C5" s="153" t="s">
        <v>1914</v>
      </c>
      <c r="D5" s="54"/>
      <c r="E5" s="153">
        <v>5</v>
      </c>
      <c r="F5" s="153" t="s">
        <v>1631</v>
      </c>
      <c r="G5" s="153">
        <v>2</v>
      </c>
      <c r="H5" s="54">
        <f>INDEX(cKey[CurrencyCost],MATCH(E5,cKey[Rarity],0))</f>
        <v>70000</v>
      </c>
      <c r="I5" s="153" t="s">
        <v>1381</v>
      </c>
      <c r="J5" s="183">
        <v>4</v>
      </c>
      <c r="K5" s="98" t="s">
        <v>1889</v>
      </c>
      <c r="L5" s="151" t="s">
        <v>74</v>
      </c>
      <c r="N5" s="153" t="str">
        <f t="shared" si="0"/>
        <v>r4-Fire</v>
      </c>
      <c r="V5" s="153" t="e">
        <f>MATCH(X5,'Catalysts -- Family'!K$42:K$90,0)</f>
        <v>#N/A</v>
      </c>
      <c r="X5" s="153" t="s">
        <v>1660</v>
      </c>
      <c r="Y5" s="187" t="s">
        <v>1435</v>
      </c>
      <c r="Z5" s="153" t="s">
        <v>1439</v>
      </c>
      <c r="AA5" s="153" t="str">
        <f t="shared" si="1"/>
        <v>CatalystIconCaliexRoot</v>
      </c>
    </row>
    <row r="6" spans="1:27">
      <c r="A6" s="153" t="s">
        <v>1641</v>
      </c>
      <c r="C6" s="153" t="s">
        <v>1931</v>
      </c>
      <c r="D6" s="54"/>
      <c r="E6" s="153">
        <v>6</v>
      </c>
      <c r="F6" s="153" t="s">
        <v>1636</v>
      </c>
      <c r="G6" s="153">
        <v>2</v>
      </c>
      <c r="H6" s="54">
        <f>INDEX(cKey[CurrencyCost],MATCH(E6,cKey[Rarity],0))</f>
        <v>170000</v>
      </c>
      <c r="I6" s="153" t="s">
        <v>1381</v>
      </c>
      <c r="J6" s="183">
        <v>5</v>
      </c>
      <c r="K6" s="98" t="s">
        <v>1890</v>
      </c>
      <c r="L6" s="151" t="s">
        <v>74</v>
      </c>
      <c r="N6" s="153" t="str">
        <f t="shared" si="0"/>
        <v>r5-Fire</v>
      </c>
      <c r="V6" s="153">
        <f>MATCH(X6,'Catalysts -- Family'!K$42:K$90,0)</f>
        <v>4</v>
      </c>
      <c r="X6" s="153" t="s">
        <v>1469</v>
      </c>
      <c r="Y6" s="187" t="s">
        <v>1435</v>
      </c>
      <c r="Z6" s="153" t="s">
        <v>1439</v>
      </c>
      <c r="AA6" s="153" t="str">
        <f t="shared" si="1"/>
        <v>CatalystIconCyclopsEye</v>
      </c>
    </row>
    <row r="7" spans="1:27">
      <c r="A7" s="153" t="s">
        <v>1622</v>
      </c>
      <c r="C7" s="153" t="s">
        <v>1915</v>
      </c>
      <c r="D7" s="54"/>
      <c r="E7" s="153">
        <v>2</v>
      </c>
      <c r="H7" s="54" t="str">
        <f>INDEX(cKey[CurrencyCost],MATCH(E7,cKey[Rarity],0))</f>
        <v/>
      </c>
      <c r="I7" s="153" t="s">
        <v>1381</v>
      </c>
      <c r="J7" s="183">
        <v>6</v>
      </c>
      <c r="K7" s="98" t="s">
        <v>1891</v>
      </c>
      <c r="L7" s="151" t="s">
        <v>74</v>
      </c>
      <c r="V7" s="153">
        <f>MATCH(X7,'Catalysts -- Family'!K$42:K$90,0)</f>
        <v>1</v>
      </c>
      <c r="X7" s="153" t="s">
        <v>1438</v>
      </c>
      <c r="Y7" s="187" t="s">
        <v>1435</v>
      </c>
      <c r="Z7" s="153" t="s">
        <v>1439</v>
      </c>
      <c r="AA7" s="153" t="str">
        <f t="shared" si="1"/>
        <v>CatalystIconDragonTear</v>
      </c>
    </row>
    <row r="8" spans="1:27">
      <c r="A8" s="153" t="s">
        <v>1627</v>
      </c>
      <c r="C8" s="153" t="s">
        <v>1916</v>
      </c>
      <c r="D8" s="54"/>
      <c r="E8" s="153">
        <v>3</v>
      </c>
      <c r="F8" s="153" t="s">
        <v>1622</v>
      </c>
      <c r="G8" s="153">
        <v>2</v>
      </c>
      <c r="H8" s="54">
        <f>INDEX(cKey[CurrencyCost],MATCH(E8,cKey[Rarity],0))</f>
        <v>7500</v>
      </c>
      <c r="I8" s="153" t="s">
        <v>1381</v>
      </c>
      <c r="J8" s="183">
        <v>7</v>
      </c>
      <c r="K8" s="98" t="s">
        <v>1892</v>
      </c>
      <c r="L8" s="151" t="s">
        <v>74</v>
      </c>
      <c r="N8" s="153" t="str">
        <f>A7</f>
        <v>r2-Earth</v>
      </c>
      <c r="V8" s="153" t="e">
        <f>MATCH(X8,'Catalysts -- Family'!K$42:K$90,0)</f>
        <v>#N/A</v>
      </c>
      <c r="X8" s="153" t="s">
        <v>1661</v>
      </c>
      <c r="Y8" s="187" t="s">
        <v>1435</v>
      </c>
      <c r="Z8" s="153" t="s">
        <v>1439</v>
      </c>
      <c r="AA8" s="153" t="str">
        <f t="shared" si="1"/>
        <v>CatalystIconDrakeTail</v>
      </c>
    </row>
    <row r="9" spans="1:27">
      <c r="A9" s="153" t="s">
        <v>1632</v>
      </c>
      <c r="C9" s="153" t="s">
        <v>1917</v>
      </c>
      <c r="D9" s="54"/>
      <c r="E9" s="153">
        <v>4</v>
      </c>
      <c r="F9" s="153" t="s">
        <v>1627</v>
      </c>
      <c r="G9" s="153">
        <v>2</v>
      </c>
      <c r="H9" s="54">
        <f>INDEX(cKey[CurrencyCost],MATCH(E9,cKey[Rarity],0))</f>
        <v>30000</v>
      </c>
      <c r="I9" s="153" t="s">
        <v>1381</v>
      </c>
      <c r="J9" s="183">
        <v>8</v>
      </c>
      <c r="K9" s="98" t="s">
        <v>1893</v>
      </c>
      <c r="L9" s="151" t="s">
        <v>74</v>
      </c>
      <c r="N9" s="153" t="str">
        <f>A8</f>
        <v>r3-Earth</v>
      </c>
      <c r="V9" s="153" t="e">
        <f>MATCH(X9,'Catalysts -- Family'!K$42:K$90,0)</f>
        <v>#N/A</v>
      </c>
      <c r="X9" s="153" t="s">
        <v>1662</v>
      </c>
      <c r="Y9" s="187" t="s">
        <v>1435</v>
      </c>
      <c r="Z9" s="153" t="s">
        <v>1439</v>
      </c>
      <c r="AA9" s="153" t="str">
        <f t="shared" si="1"/>
        <v>CatalystIconElioreBrandy</v>
      </c>
    </row>
    <row r="10" spans="1:27">
      <c r="A10" s="153" t="s">
        <v>1637</v>
      </c>
      <c r="C10" s="153" t="s">
        <v>1918</v>
      </c>
      <c r="D10" s="54"/>
      <c r="E10" s="153">
        <v>5</v>
      </c>
      <c r="F10" s="153" t="s">
        <v>1632</v>
      </c>
      <c r="G10" s="153">
        <v>2</v>
      </c>
      <c r="H10" s="54">
        <f>INDEX(cKey[CurrencyCost],MATCH(E10,cKey[Rarity],0))</f>
        <v>70000</v>
      </c>
      <c r="I10" s="153" t="s">
        <v>1381</v>
      </c>
      <c r="J10" s="183">
        <v>9</v>
      </c>
      <c r="K10" s="98" t="s">
        <v>1894</v>
      </c>
      <c r="L10" s="151" t="s">
        <v>74</v>
      </c>
      <c r="N10" s="153" t="str">
        <f>A9</f>
        <v>r4-Earth</v>
      </c>
      <c r="V10" s="153">
        <f>MATCH(X10,'Catalysts -- Family'!K$42:K$90,0)</f>
        <v>7</v>
      </c>
      <c r="X10" s="153" t="s">
        <v>1519</v>
      </c>
      <c r="Y10" s="187" t="s">
        <v>1435</v>
      </c>
      <c r="Z10" s="153" t="s">
        <v>1439</v>
      </c>
      <c r="AA10" s="153" t="str">
        <f t="shared" si="1"/>
        <v>CatalystIconFlamehillsIdol</v>
      </c>
    </row>
    <row r="11" spans="1:27">
      <c r="A11" s="153" t="s">
        <v>1642</v>
      </c>
      <c r="C11" s="153" t="s">
        <v>1932</v>
      </c>
      <c r="D11" s="54"/>
      <c r="E11" s="153">
        <v>6</v>
      </c>
      <c r="F11" s="153" t="s">
        <v>1637</v>
      </c>
      <c r="G11" s="153">
        <v>2</v>
      </c>
      <c r="H11" s="54">
        <f>INDEX(cKey[CurrencyCost],MATCH(E11,cKey[Rarity],0))</f>
        <v>170000</v>
      </c>
      <c r="I11" s="153" t="s">
        <v>1381</v>
      </c>
      <c r="J11" s="183">
        <v>10</v>
      </c>
      <c r="K11" s="98" t="s">
        <v>1895</v>
      </c>
      <c r="L11" s="151" t="s">
        <v>74</v>
      </c>
      <c r="N11" s="153" t="str">
        <f>A10</f>
        <v>r5-Earth</v>
      </c>
      <c r="V11" s="153" t="e">
        <f>MATCH(X11,'Catalysts -- Family'!K$42:K$90,0)</f>
        <v>#N/A</v>
      </c>
      <c r="X11" s="153" t="s">
        <v>1663</v>
      </c>
      <c r="Y11" s="187" t="s">
        <v>1435</v>
      </c>
      <c r="Z11" s="153" t="s">
        <v>1439</v>
      </c>
      <c r="AA11" s="153" t="str">
        <f t="shared" si="1"/>
        <v>CatalystIconFloreniteOre</v>
      </c>
    </row>
    <row r="12" spans="1:27">
      <c r="A12" s="153" t="s">
        <v>1623</v>
      </c>
      <c r="C12" s="153" t="s">
        <v>1919</v>
      </c>
      <c r="D12" s="54"/>
      <c r="E12" s="153">
        <v>2</v>
      </c>
      <c r="H12" s="54" t="str">
        <f>INDEX(cKey[CurrencyCost],MATCH(E12,cKey[Rarity],0))</f>
        <v/>
      </c>
      <c r="I12" s="153" t="s">
        <v>1381</v>
      </c>
      <c r="J12" s="183">
        <v>11</v>
      </c>
      <c r="K12" s="98" t="s">
        <v>1896</v>
      </c>
      <c r="L12" s="151" t="s">
        <v>74</v>
      </c>
      <c r="V12" s="153" t="e">
        <f>MATCH(X12,'Catalysts -- Family'!K$42:K$90,0)</f>
        <v>#N/A</v>
      </c>
      <c r="X12" s="153" t="s">
        <v>1664</v>
      </c>
      <c r="Y12" s="187" t="s">
        <v>1435</v>
      </c>
      <c r="Z12" s="153" t="s">
        <v>1439</v>
      </c>
      <c r="AA12" s="153" t="str">
        <f t="shared" si="1"/>
        <v>CatalystIconGlacialRose</v>
      </c>
    </row>
    <row r="13" spans="1:27">
      <c r="A13" s="153" t="s">
        <v>1628</v>
      </c>
      <c r="C13" s="153" t="s">
        <v>1920</v>
      </c>
      <c r="D13" s="54"/>
      <c r="E13" s="153">
        <v>3</v>
      </c>
      <c r="F13" s="153" t="s">
        <v>1623</v>
      </c>
      <c r="G13" s="153">
        <v>2</v>
      </c>
      <c r="H13" s="54">
        <f>INDEX(cKey[CurrencyCost],MATCH(E13,cKey[Rarity],0))</f>
        <v>7500</v>
      </c>
      <c r="I13" s="153" t="s">
        <v>1381</v>
      </c>
      <c r="J13" s="183">
        <v>12</v>
      </c>
      <c r="K13" s="98" t="s">
        <v>1897</v>
      </c>
      <c r="L13" s="151" t="s">
        <v>74</v>
      </c>
      <c r="N13" s="153" t="str">
        <f>A12</f>
        <v>r2-Water</v>
      </c>
      <c r="V13" s="153" t="e">
        <f>MATCH(X13,'Catalysts -- Family'!K$42:K$90,0)</f>
        <v>#N/A</v>
      </c>
      <c r="X13" s="153" t="s">
        <v>1665</v>
      </c>
      <c r="Y13" s="187" t="s">
        <v>1435</v>
      </c>
      <c r="Z13" s="153" t="s">
        <v>1439</v>
      </c>
      <c r="AA13" s="153" t="str">
        <f t="shared" si="1"/>
        <v>CatalystIconGolemHeart</v>
      </c>
    </row>
    <row r="14" spans="1:27">
      <c r="A14" s="153" t="s">
        <v>1633</v>
      </c>
      <c r="C14" s="153" t="s">
        <v>1921</v>
      </c>
      <c r="D14" s="54"/>
      <c r="E14" s="153">
        <v>4</v>
      </c>
      <c r="F14" s="153" t="s">
        <v>1628</v>
      </c>
      <c r="G14" s="153">
        <v>2</v>
      </c>
      <c r="H14" s="54">
        <f>INDEX(cKey[CurrencyCost],MATCH(E14,cKey[Rarity],0))</f>
        <v>30000</v>
      </c>
      <c r="I14" s="153" t="s">
        <v>1381</v>
      </c>
      <c r="J14" s="183">
        <v>13</v>
      </c>
      <c r="K14" s="98" t="s">
        <v>1898</v>
      </c>
      <c r="L14" s="151" t="s">
        <v>74</v>
      </c>
      <c r="N14" s="153" t="str">
        <f>A13</f>
        <v>r3-Water</v>
      </c>
      <c r="V14" s="153">
        <f>MATCH(X14,'Catalysts -- Family'!K$42:K$90,0)</f>
        <v>5</v>
      </c>
      <c r="X14" s="153" t="s">
        <v>1499</v>
      </c>
      <c r="Y14" s="187" t="s">
        <v>1435</v>
      </c>
      <c r="Z14" s="153" t="s">
        <v>1439</v>
      </c>
      <c r="AA14" s="153" t="str">
        <f t="shared" si="1"/>
        <v>CatalystIconLavaBeetle</v>
      </c>
    </row>
    <row r="15" spans="1:27">
      <c r="A15" s="153" t="s">
        <v>1638</v>
      </c>
      <c r="C15" s="153" t="s">
        <v>1922</v>
      </c>
      <c r="D15" s="54"/>
      <c r="E15" s="153">
        <v>5</v>
      </c>
      <c r="F15" s="153" t="s">
        <v>1633</v>
      </c>
      <c r="G15" s="153">
        <v>2</v>
      </c>
      <c r="H15" s="54">
        <f>INDEX(cKey[CurrencyCost],MATCH(E15,cKey[Rarity],0))</f>
        <v>70000</v>
      </c>
      <c r="I15" s="153" t="s">
        <v>1381</v>
      </c>
      <c r="J15" s="183">
        <v>14</v>
      </c>
      <c r="K15" s="98" t="s">
        <v>1899</v>
      </c>
      <c r="L15" s="151" t="s">
        <v>74</v>
      </c>
      <c r="N15" s="153" t="str">
        <f>A14</f>
        <v>r4-Water</v>
      </c>
      <c r="V15" s="153" t="e">
        <f>MATCH(X15,'Catalysts -- Family'!K$42:K$90,0)</f>
        <v>#N/A</v>
      </c>
      <c r="X15" s="153" t="s">
        <v>1666</v>
      </c>
      <c r="Y15" s="187" t="s">
        <v>1435</v>
      </c>
      <c r="Z15" s="153" t="s">
        <v>1439</v>
      </c>
      <c r="AA15" s="153" t="str">
        <f t="shared" si="1"/>
        <v>CatalystIconLeviathanScale</v>
      </c>
    </row>
    <row r="16" spans="1:27">
      <c r="A16" s="153" t="s">
        <v>1643</v>
      </c>
      <c r="C16" s="153" t="s">
        <v>1933</v>
      </c>
      <c r="D16" s="54"/>
      <c r="E16" s="153">
        <v>6</v>
      </c>
      <c r="F16" s="153" t="s">
        <v>1638</v>
      </c>
      <c r="G16" s="153">
        <v>2</v>
      </c>
      <c r="H16" s="54">
        <f>INDEX(cKey[CurrencyCost],MATCH(E16,cKey[Rarity],0))</f>
        <v>170000</v>
      </c>
      <c r="I16" s="153" t="s">
        <v>1381</v>
      </c>
      <c r="J16" s="183">
        <v>15</v>
      </c>
      <c r="K16" s="98" t="s">
        <v>1900</v>
      </c>
      <c r="L16" s="151" t="s">
        <v>74</v>
      </c>
      <c r="N16" s="153" t="str">
        <f>A15</f>
        <v>r5-Water</v>
      </c>
      <c r="V16" s="153" t="e">
        <f>MATCH(X16,'Catalysts -- Family'!K$42:K$90,0)</f>
        <v>#N/A</v>
      </c>
      <c r="X16" s="153" t="s">
        <v>1667</v>
      </c>
      <c r="Y16" s="187" t="s">
        <v>1435</v>
      </c>
      <c r="Z16" s="153" t="s">
        <v>1439</v>
      </c>
      <c r="AA16" s="153" t="str">
        <f t="shared" si="1"/>
        <v>CatalystIconNightdanceCard</v>
      </c>
    </row>
    <row r="17" spans="1:27">
      <c r="A17" s="153" t="s">
        <v>1624</v>
      </c>
      <c r="C17" s="153" t="s">
        <v>1923</v>
      </c>
      <c r="D17" s="54"/>
      <c r="E17" s="153">
        <v>2</v>
      </c>
      <c r="H17" s="54" t="str">
        <f>INDEX(cKey[CurrencyCost],MATCH(E17,cKey[Rarity],0))</f>
        <v/>
      </c>
      <c r="I17" s="153" t="s">
        <v>1381</v>
      </c>
      <c r="J17" s="183">
        <v>16</v>
      </c>
      <c r="K17" s="98" t="s">
        <v>1901</v>
      </c>
      <c r="L17" s="151" t="s">
        <v>74</v>
      </c>
      <c r="V17" s="153">
        <f>MATCH(X17,'Catalysts -- Family'!K$42:K$90,0)</f>
        <v>2</v>
      </c>
      <c r="X17" s="153" t="s">
        <v>1453</v>
      </c>
      <c r="Y17" s="187" t="s">
        <v>1435</v>
      </c>
      <c r="Z17" s="153" t="s">
        <v>1439</v>
      </c>
      <c r="AA17" s="153" t="str">
        <f t="shared" si="1"/>
        <v>CatalystIconNightSoul</v>
      </c>
    </row>
    <row r="18" spans="1:27">
      <c r="A18" s="153" t="s">
        <v>1629</v>
      </c>
      <c r="C18" s="153" t="s">
        <v>1924</v>
      </c>
      <c r="D18" s="54"/>
      <c r="E18" s="153">
        <v>3</v>
      </c>
      <c r="F18" s="153" t="s">
        <v>1624</v>
      </c>
      <c r="G18" s="153">
        <v>2</v>
      </c>
      <c r="H18" s="54">
        <f>INDEX(cKey[CurrencyCost],MATCH(E18,cKey[Rarity],0))</f>
        <v>7500</v>
      </c>
      <c r="I18" s="153" t="s">
        <v>1381</v>
      </c>
      <c r="J18" s="183">
        <v>17</v>
      </c>
      <c r="K18" s="98" t="s">
        <v>1902</v>
      </c>
      <c r="L18" s="151" t="s">
        <v>74</v>
      </c>
      <c r="N18" s="153" t="str">
        <f>A17</f>
        <v>r2-Light</v>
      </c>
      <c r="V18" s="153" t="e">
        <f>MATCH(X18,'Catalysts -- Family'!K$42:K$90,0)</f>
        <v>#N/A</v>
      </c>
      <c r="X18" s="153" t="s">
        <v>1668</v>
      </c>
      <c r="Y18" s="187" t="s">
        <v>1435</v>
      </c>
      <c r="Z18" s="153" t="s">
        <v>1439</v>
      </c>
      <c r="AA18" s="153" t="str">
        <f t="shared" si="1"/>
        <v>CatalystIconPhoenixFeather</v>
      </c>
    </row>
    <row r="19" spans="1:27">
      <c r="A19" s="153" t="s">
        <v>1634</v>
      </c>
      <c r="C19" s="153" t="s">
        <v>1925</v>
      </c>
      <c r="D19" s="54"/>
      <c r="E19" s="153">
        <v>4</v>
      </c>
      <c r="F19" s="153" t="s">
        <v>1629</v>
      </c>
      <c r="G19" s="153">
        <v>2</v>
      </c>
      <c r="H19" s="54">
        <f>INDEX(cKey[CurrencyCost],MATCH(E19,cKey[Rarity],0))</f>
        <v>30000</v>
      </c>
      <c r="I19" s="153" t="s">
        <v>1381</v>
      </c>
      <c r="J19" s="183">
        <v>18</v>
      </c>
      <c r="K19" s="98" t="s">
        <v>1903</v>
      </c>
      <c r="L19" s="151" t="s">
        <v>74</v>
      </c>
      <c r="N19" s="153" t="str">
        <f>A18</f>
        <v>r3-Light</v>
      </c>
      <c r="V19" s="153" t="e">
        <f>MATCH(X19,'Catalysts -- Family'!K$42:K$90,0)</f>
        <v>#N/A</v>
      </c>
      <c r="X19" s="153" t="s">
        <v>1669</v>
      </c>
      <c r="Y19" s="187" t="s">
        <v>1435</v>
      </c>
      <c r="Z19" s="153" t="s">
        <v>1439</v>
      </c>
      <c r="AA19" s="153" t="str">
        <f t="shared" si="1"/>
        <v>CatalystIconSkyshard</v>
      </c>
    </row>
    <row r="20" spans="1:27">
      <c r="A20" s="153" t="s">
        <v>1639</v>
      </c>
      <c r="C20" s="153" t="s">
        <v>1926</v>
      </c>
      <c r="D20" s="54"/>
      <c r="E20" s="153">
        <v>5</v>
      </c>
      <c r="F20" s="153" t="s">
        <v>1634</v>
      </c>
      <c r="G20" s="153">
        <v>2</v>
      </c>
      <c r="H20" s="54">
        <f>INDEX(cKey[CurrencyCost],MATCH(E20,cKey[Rarity],0))</f>
        <v>70000</v>
      </c>
      <c r="I20" s="153" t="s">
        <v>1381</v>
      </c>
      <c r="J20" s="183">
        <v>19</v>
      </c>
      <c r="K20" s="98" t="s">
        <v>1904</v>
      </c>
      <c r="L20" s="151" t="s">
        <v>74</v>
      </c>
      <c r="N20" s="153" t="str">
        <f>A19</f>
        <v>r4-Light</v>
      </c>
      <c r="V20" s="153" t="e">
        <f>MATCH(X20,'Catalysts -- Family'!K$42:K$90,0)</f>
        <v>#N/A</v>
      </c>
      <c r="X20" s="153" t="s">
        <v>1670</v>
      </c>
      <c r="Y20" s="187" t="s">
        <v>1435</v>
      </c>
      <c r="Z20" s="153" t="s">
        <v>1439</v>
      </c>
      <c r="AA20" s="153" t="str">
        <f t="shared" si="1"/>
        <v>CatalystIconStarKnot</v>
      </c>
    </row>
    <row r="21" spans="1:27">
      <c r="A21" s="153" t="s">
        <v>1644</v>
      </c>
      <c r="C21" s="153" t="s">
        <v>1934</v>
      </c>
      <c r="D21" s="54"/>
      <c r="E21" s="153">
        <v>6</v>
      </c>
      <c r="F21" s="153" t="s">
        <v>1639</v>
      </c>
      <c r="G21" s="153">
        <v>2</v>
      </c>
      <c r="H21" s="54">
        <f>INDEX(cKey[CurrencyCost],MATCH(E21,cKey[Rarity],0))</f>
        <v>170000</v>
      </c>
      <c r="I21" s="153" t="s">
        <v>1381</v>
      </c>
      <c r="J21" s="183">
        <v>20</v>
      </c>
      <c r="K21" s="98" t="s">
        <v>1905</v>
      </c>
      <c r="L21" s="151" t="s">
        <v>74</v>
      </c>
      <c r="N21" s="153" t="str">
        <f>A20</f>
        <v>r5-Light</v>
      </c>
      <c r="V21" s="153">
        <f>MATCH(X21,'Catalysts -- Family'!K$42:K$90,0)</f>
        <v>6</v>
      </c>
      <c r="X21" s="153" t="s">
        <v>1505</v>
      </c>
      <c r="Y21" s="187" t="s">
        <v>1435</v>
      </c>
      <c r="Z21" s="153" t="s">
        <v>1439</v>
      </c>
      <c r="AA21" s="153" t="str">
        <f t="shared" si="1"/>
        <v>CatalystIconTarkBlade</v>
      </c>
    </row>
    <row r="22" spans="1:27">
      <c r="A22" s="153" t="s">
        <v>1625</v>
      </c>
      <c r="C22" s="153" t="s">
        <v>1927</v>
      </c>
      <c r="D22" s="54"/>
      <c r="E22" s="153">
        <v>2</v>
      </c>
      <c r="H22" s="54" t="str">
        <f>INDEX(cKey[CurrencyCost],MATCH(E22,cKey[Rarity],0))</f>
        <v/>
      </c>
      <c r="I22" s="153" t="s">
        <v>1381</v>
      </c>
      <c r="J22" s="183">
        <v>21</v>
      </c>
      <c r="K22" s="98" t="s">
        <v>1906</v>
      </c>
      <c r="L22" s="151" t="s">
        <v>74</v>
      </c>
      <c r="V22" s="153">
        <f>MATCH(X22,'Catalysts -- Family'!K$42:K$90,0)</f>
        <v>8</v>
      </c>
      <c r="X22" s="153" t="s">
        <v>1533</v>
      </c>
      <c r="Y22" s="187" t="s">
        <v>1435</v>
      </c>
      <c r="Z22" s="153" t="s">
        <v>1439</v>
      </c>
      <c r="AA22" s="153" t="str">
        <f t="shared" si="1"/>
        <v>CatalystIconValicWand</v>
      </c>
    </row>
    <row r="23" spans="1:27">
      <c r="A23" s="153" t="s">
        <v>1630</v>
      </c>
      <c r="C23" s="153" t="s">
        <v>1928</v>
      </c>
      <c r="D23" s="54"/>
      <c r="E23" s="153">
        <v>3</v>
      </c>
      <c r="F23" s="153" t="s">
        <v>1625</v>
      </c>
      <c r="G23" s="153">
        <v>2</v>
      </c>
      <c r="H23" s="54">
        <f>INDEX(cKey[CurrencyCost],MATCH(E23,cKey[Rarity],0))</f>
        <v>7500</v>
      </c>
      <c r="I23" s="153" t="s">
        <v>1381</v>
      </c>
      <c r="J23" s="183">
        <v>22</v>
      </c>
      <c r="K23" s="98" t="s">
        <v>1907</v>
      </c>
      <c r="L23" s="151" t="s">
        <v>74</v>
      </c>
      <c r="N23" s="153" t="str">
        <f>A22</f>
        <v>r2-Dark</v>
      </c>
      <c r="V23" s="153" t="e">
        <f>MATCH(X23,'Catalysts -- Family'!K$42:K$90,0)</f>
        <v>#N/A</v>
      </c>
      <c r="X23" s="153" t="s">
        <v>1671</v>
      </c>
      <c r="Y23" s="187" t="s">
        <v>1435</v>
      </c>
      <c r="Z23" s="153" t="s">
        <v>1439</v>
      </c>
      <c r="AA23" s="153" t="str">
        <f t="shared" si="1"/>
        <v>CatalystIconWyvernHorn</v>
      </c>
    </row>
    <row r="24" spans="1:27">
      <c r="A24" s="153" t="s">
        <v>1635</v>
      </c>
      <c r="C24" s="153" t="s">
        <v>1929</v>
      </c>
      <c r="D24" s="54"/>
      <c r="E24" s="153">
        <v>4</v>
      </c>
      <c r="F24" s="153" t="s">
        <v>1630</v>
      </c>
      <c r="G24" s="153">
        <v>2</v>
      </c>
      <c r="H24" s="54">
        <f>INDEX(cKey[CurrencyCost],MATCH(E24,cKey[Rarity],0))</f>
        <v>30000</v>
      </c>
      <c r="I24" s="153" t="s">
        <v>1381</v>
      </c>
      <c r="J24" s="183">
        <v>23</v>
      </c>
      <c r="K24" s="98" t="s">
        <v>1908</v>
      </c>
      <c r="L24" s="151" t="s">
        <v>74</v>
      </c>
      <c r="N24" s="153" t="str">
        <f>A23</f>
        <v>r3-Dark</v>
      </c>
      <c r="V24" s="153">
        <f>MATCH(X24,'Catalysts -- Family'!K$42:K$90,0)</f>
        <v>13</v>
      </c>
      <c r="W24" s="153">
        <f>COUNTA(X24:X58)</f>
        <v>35</v>
      </c>
      <c r="X24" s="153" t="s">
        <v>1461</v>
      </c>
      <c r="Y24" s="153" t="s">
        <v>1657</v>
      </c>
      <c r="Z24" s="153" t="s">
        <v>1435</v>
      </c>
    </row>
    <row r="25" spans="1:27">
      <c r="A25" s="153" t="s">
        <v>1640</v>
      </c>
      <c r="C25" s="153" t="s">
        <v>1930</v>
      </c>
      <c r="D25" s="54"/>
      <c r="E25" s="153">
        <v>5</v>
      </c>
      <c r="F25" s="153" t="s">
        <v>1635</v>
      </c>
      <c r="G25" s="153">
        <v>2</v>
      </c>
      <c r="H25" s="54">
        <f>INDEX(cKey[CurrencyCost],MATCH(E25,cKey[Rarity],0))</f>
        <v>70000</v>
      </c>
      <c r="I25" s="153" t="s">
        <v>1381</v>
      </c>
      <c r="J25" s="183">
        <v>24</v>
      </c>
      <c r="K25" s="98" t="s">
        <v>1909</v>
      </c>
      <c r="L25" s="151" t="s">
        <v>74</v>
      </c>
      <c r="N25" s="153" t="str">
        <f>A24</f>
        <v>r4-Dark</v>
      </c>
      <c r="V25" s="153">
        <f>MATCH(X25,'Catalysts -- Family'!K$42:K$90,0)</f>
        <v>34</v>
      </c>
      <c r="X25" s="153" t="s">
        <v>1538</v>
      </c>
      <c r="Y25" s="153" t="s">
        <v>1657</v>
      </c>
      <c r="Z25" s="153" t="s">
        <v>1435</v>
      </c>
    </row>
    <row r="26" spans="1:27">
      <c r="A26" s="153" t="s">
        <v>1645</v>
      </c>
      <c r="C26" s="153" t="s">
        <v>1935</v>
      </c>
      <c r="D26" s="54"/>
      <c r="E26" s="153">
        <v>6</v>
      </c>
      <c r="F26" s="153" t="s">
        <v>1640</v>
      </c>
      <c r="G26" s="153">
        <v>2</v>
      </c>
      <c r="H26" s="54">
        <f>INDEX(cKey[CurrencyCost],MATCH(E26,cKey[Rarity],0))</f>
        <v>170000</v>
      </c>
      <c r="I26" s="153" t="s">
        <v>1381</v>
      </c>
      <c r="J26" s="183">
        <v>25</v>
      </c>
      <c r="K26" s="98" t="s">
        <v>1910</v>
      </c>
      <c r="L26" s="151" t="s">
        <v>74</v>
      </c>
      <c r="N26" s="153" t="str">
        <f>A25</f>
        <v>r5-Dark</v>
      </c>
      <c r="V26" s="153">
        <f>MATCH(X26,'Catalysts -- Family'!K$42:K$90,0)</f>
        <v>30</v>
      </c>
      <c r="X26" s="153" t="s">
        <v>1509</v>
      </c>
      <c r="Y26" s="153" t="s">
        <v>1657</v>
      </c>
      <c r="Z26" s="153" t="s">
        <v>1673</v>
      </c>
    </row>
    <row r="27" spans="1:27">
      <c r="V27" s="153">
        <f>MATCH(X27,'Catalysts -- Family'!K$42:K$90,0)</f>
        <v>42</v>
      </c>
      <c r="X27" s="153" t="s">
        <v>1561</v>
      </c>
      <c r="Y27" s="153" t="s">
        <v>1657</v>
      </c>
      <c r="Z27" s="153" t="s">
        <v>1673</v>
      </c>
    </row>
    <row r="28" spans="1:27">
      <c r="V28" s="153">
        <f>MATCH(X28,'Catalysts -- Family'!K$42:K$90,0)</f>
        <v>43</v>
      </c>
      <c r="X28" s="153" t="s">
        <v>1564</v>
      </c>
      <c r="Y28" s="153" t="s">
        <v>1657</v>
      </c>
      <c r="Z28" s="153" t="s">
        <v>1673</v>
      </c>
    </row>
    <row r="29" spans="1:27">
      <c r="V29" s="153">
        <f>MATCH(X29,'Catalysts -- Family'!K$42:K$90,0)</f>
        <v>27</v>
      </c>
      <c r="X29" s="153" t="s">
        <v>1485</v>
      </c>
      <c r="Y29" s="153" t="s">
        <v>1657</v>
      </c>
      <c r="Z29" s="153" t="s">
        <v>1435</v>
      </c>
    </row>
    <row r="30" spans="1:27">
      <c r="V30" s="153">
        <f>MATCH(X30,'Catalysts -- Family'!K$42:K$90,0)</f>
        <v>14</v>
      </c>
      <c r="X30" s="153" t="s">
        <v>1467</v>
      </c>
      <c r="Y30" s="153" t="s">
        <v>1657</v>
      </c>
      <c r="Z30" s="153" t="s">
        <v>1435</v>
      </c>
    </row>
    <row r="31" spans="1:27">
      <c r="V31" s="153">
        <f>MATCH(X31,'Catalysts -- Family'!K$42:K$90,0)</f>
        <v>44</v>
      </c>
      <c r="X31" s="153" t="s">
        <v>1567</v>
      </c>
      <c r="Y31" s="153" t="s">
        <v>1657</v>
      </c>
      <c r="Z31" s="153" t="s">
        <v>1673</v>
      </c>
    </row>
    <row r="32" spans="1:27">
      <c r="V32" s="153">
        <f>MATCH(X32,'Catalysts -- Family'!K$42:K$90,0)</f>
        <v>11</v>
      </c>
      <c r="X32" s="153" t="s">
        <v>1434</v>
      </c>
      <c r="Y32" s="153" t="s">
        <v>1657</v>
      </c>
      <c r="Z32" s="153" t="s">
        <v>1435</v>
      </c>
    </row>
    <row r="33" spans="22:26">
      <c r="V33" s="153">
        <f>MATCH(X33,'Catalysts -- Family'!K$42:K$90,0)</f>
        <v>31</v>
      </c>
      <c r="X33" s="153" t="s">
        <v>1513</v>
      </c>
      <c r="Y33" s="153" t="s">
        <v>1657</v>
      </c>
      <c r="Z33" s="153" t="s">
        <v>1435</v>
      </c>
    </row>
    <row r="34" spans="22:26">
      <c r="V34" s="153">
        <f>MATCH(X34,'Catalysts -- Family'!K$42:K$90,0)</f>
        <v>45</v>
      </c>
      <c r="X34" s="153" t="s">
        <v>1570</v>
      </c>
      <c r="Y34" s="153" t="s">
        <v>1657</v>
      </c>
      <c r="Z34" s="153" t="s">
        <v>1673</v>
      </c>
    </row>
    <row r="35" spans="22:26">
      <c r="V35" s="153">
        <f>MATCH(X35,'Catalysts -- Family'!K$42:K$90,0)</f>
        <v>35</v>
      </c>
      <c r="X35" s="153" t="s">
        <v>1542</v>
      </c>
      <c r="Y35" s="153" t="s">
        <v>1657</v>
      </c>
      <c r="Z35" s="153" t="s">
        <v>1673</v>
      </c>
    </row>
    <row r="36" spans="22:26">
      <c r="V36" s="153">
        <f>MATCH(X36,'Catalysts -- Family'!K$42:K$90,0)</f>
        <v>28</v>
      </c>
      <c r="X36" s="153" t="s">
        <v>1489</v>
      </c>
      <c r="Y36" s="153" t="s">
        <v>1657</v>
      </c>
      <c r="Z36" s="153" t="s">
        <v>1435</v>
      </c>
    </row>
    <row r="37" spans="22:26">
      <c r="V37" s="153">
        <f>MATCH(X37,'Catalysts -- Family'!K$42:K$90,0)</f>
        <v>36</v>
      </c>
      <c r="X37" s="153" t="s">
        <v>1546</v>
      </c>
      <c r="Y37" s="153" t="s">
        <v>1657</v>
      </c>
      <c r="Z37" s="153" t="s">
        <v>1673</v>
      </c>
    </row>
    <row r="38" spans="22:26">
      <c r="V38" s="153">
        <f>MATCH(X38,'Catalysts -- Family'!K$42:K$90,0)</f>
        <v>46</v>
      </c>
      <c r="X38" s="153" t="s">
        <v>1573</v>
      </c>
      <c r="Y38" s="153" t="s">
        <v>1657</v>
      </c>
      <c r="Z38" s="153" t="s">
        <v>1673</v>
      </c>
    </row>
    <row r="39" spans="22:26">
      <c r="V39" s="153">
        <f>MATCH(X39,'Catalysts -- Family'!K$42:K$90,0)</f>
        <v>37</v>
      </c>
      <c r="X39" s="153" t="s">
        <v>1550</v>
      </c>
      <c r="Y39" s="153" t="s">
        <v>1657</v>
      </c>
      <c r="Z39" s="153" t="s">
        <v>1673</v>
      </c>
    </row>
    <row r="40" spans="22:26">
      <c r="V40" s="153">
        <f>MATCH(X40,'Catalysts -- Family'!K$42:K$90,0)</f>
        <v>17</v>
      </c>
      <c r="X40" s="153" t="s">
        <v>1517</v>
      </c>
      <c r="Y40" s="153" t="s">
        <v>1657</v>
      </c>
      <c r="Z40" s="153" t="s">
        <v>1435</v>
      </c>
    </row>
    <row r="41" spans="22:26">
      <c r="V41" s="153">
        <f>MATCH(X41,'Catalysts -- Family'!K$42:K$90,0)</f>
        <v>24</v>
      </c>
      <c r="X41" s="153" t="s">
        <v>1473</v>
      </c>
      <c r="Y41" s="153" t="s">
        <v>1657</v>
      </c>
      <c r="Z41" s="153" t="s">
        <v>1435</v>
      </c>
    </row>
    <row r="42" spans="22:26">
      <c r="V42" s="153">
        <f>MATCH(X42,'Catalysts -- Family'!K$42:K$90,0)</f>
        <v>29</v>
      </c>
      <c r="X42" s="153" t="s">
        <v>1493</v>
      </c>
      <c r="Y42" s="153" t="s">
        <v>1657</v>
      </c>
      <c r="Z42" s="153" t="s">
        <v>1435</v>
      </c>
    </row>
    <row r="43" spans="22:26">
      <c r="V43" s="153">
        <f>MATCH(X43,'Catalysts -- Family'!K$42:K$90,0)</f>
        <v>21</v>
      </c>
      <c r="X43" s="153" t="s">
        <v>1443</v>
      </c>
      <c r="Y43" s="153" t="s">
        <v>1657</v>
      </c>
      <c r="Z43" s="153" t="s">
        <v>1435</v>
      </c>
    </row>
    <row r="44" spans="22:26">
      <c r="V44" s="153">
        <f>MATCH(X44,'Catalysts -- Family'!K$42:K$90,0)</f>
        <v>38</v>
      </c>
      <c r="X44" s="153" t="s">
        <v>1554</v>
      </c>
      <c r="Y44" s="153" t="s">
        <v>1657</v>
      </c>
      <c r="Z44" s="153" t="s">
        <v>1673</v>
      </c>
    </row>
    <row r="45" spans="22:26">
      <c r="V45" s="153">
        <f>MATCH(X45,'Catalysts -- Family'!K$42:K$90,0)</f>
        <v>15</v>
      </c>
      <c r="X45" s="153" t="s">
        <v>1497</v>
      </c>
      <c r="Y45" s="153" t="s">
        <v>1657</v>
      </c>
      <c r="Z45" s="153" t="s">
        <v>1435</v>
      </c>
    </row>
    <row r="46" spans="22:26">
      <c r="V46" s="153">
        <f>MATCH(X46,'Catalysts -- Family'!K$42:K$90,0)</f>
        <v>22</v>
      </c>
      <c r="X46" s="153" t="s">
        <v>1447</v>
      </c>
      <c r="Y46" s="153" t="s">
        <v>1657</v>
      </c>
      <c r="Z46" s="153" t="s">
        <v>1435</v>
      </c>
    </row>
    <row r="47" spans="22:26">
      <c r="V47" s="153">
        <f>MATCH(X47,'Catalysts -- Family'!K$42:K$90,0)</f>
        <v>32</v>
      </c>
      <c r="X47" s="153" t="s">
        <v>1523</v>
      </c>
      <c r="Y47" s="153" t="s">
        <v>1657</v>
      </c>
      <c r="Z47" s="153" t="s">
        <v>1435</v>
      </c>
    </row>
    <row r="48" spans="22:26">
      <c r="V48" s="153">
        <f>MATCH(X48,'Catalysts -- Family'!K$42:K$90,0)</f>
        <v>12</v>
      </c>
      <c r="X48" s="153" t="s">
        <v>1451</v>
      </c>
      <c r="Y48" s="153" t="s">
        <v>1657</v>
      </c>
      <c r="Z48" s="153" t="s">
        <v>1435</v>
      </c>
    </row>
    <row r="49" spans="22:26">
      <c r="V49" s="153">
        <f>MATCH(X49,'Catalysts -- Family'!K$42:K$90,0)</f>
        <v>47</v>
      </c>
      <c r="X49" s="153" t="s">
        <v>1576</v>
      </c>
      <c r="Y49" s="153" t="s">
        <v>1657</v>
      </c>
      <c r="Z49" s="153" t="s">
        <v>1673</v>
      </c>
    </row>
    <row r="50" spans="22:26">
      <c r="V50" s="153">
        <f>MATCH(X50,'Catalysts -- Family'!K$42:K$90,0)</f>
        <v>25</v>
      </c>
      <c r="X50" s="153" t="s">
        <v>1477</v>
      </c>
      <c r="Y50" s="153" t="s">
        <v>1657</v>
      </c>
      <c r="Z50" s="153" t="s">
        <v>1435</v>
      </c>
    </row>
    <row r="51" spans="22:26">
      <c r="V51" s="153">
        <f>MATCH(X51,'Catalysts -- Family'!K$42:K$90,0)</f>
        <v>48</v>
      </c>
      <c r="X51" s="153" t="s">
        <v>1579</v>
      </c>
      <c r="Y51" s="153" t="s">
        <v>1657</v>
      </c>
      <c r="Z51" s="153" t="s">
        <v>1673</v>
      </c>
    </row>
    <row r="52" spans="22:26">
      <c r="V52" s="153">
        <f>MATCH(X52,'Catalysts -- Family'!K$42:K$90,0)</f>
        <v>23</v>
      </c>
      <c r="X52" s="153" t="s">
        <v>1457</v>
      </c>
      <c r="Y52" s="153" t="s">
        <v>1657</v>
      </c>
      <c r="Z52" s="153" t="s">
        <v>1435</v>
      </c>
    </row>
    <row r="53" spans="22:26">
      <c r="V53" s="153">
        <f>MATCH(X53,'Catalysts -- Family'!K$42:K$90,0)</f>
        <v>39</v>
      </c>
      <c r="X53" s="153" t="s">
        <v>1558</v>
      </c>
      <c r="Y53" s="153" t="s">
        <v>1657</v>
      </c>
      <c r="Z53" s="153" t="s">
        <v>1673</v>
      </c>
    </row>
    <row r="54" spans="22:26">
      <c r="V54" s="153">
        <f>MATCH(X54,'Catalysts -- Family'!K$42:K$90,0)</f>
        <v>33</v>
      </c>
      <c r="X54" s="153" t="s">
        <v>1527</v>
      </c>
      <c r="Y54" s="153" t="s">
        <v>1657</v>
      </c>
      <c r="Z54" s="153" t="s">
        <v>1435</v>
      </c>
    </row>
    <row r="55" spans="22:26">
      <c r="V55" s="153">
        <f>MATCH(X55,'Catalysts -- Family'!K$42:K$90,0)</f>
        <v>16</v>
      </c>
      <c r="X55" s="153" t="s">
        <v>1503</v>
      </c>
      <c r="Y55" s="153" t="s">
        <v>1657</v>
      </c>
      <c r="Z55" s="153" t="s">
        <v>1435</v>
      </c>
    </row>
    <row r="56" spans="22:26">
      <c r="V56" s="153">
        <f>MATCH(X56,'Catalysts -- Family'!K$42:K$90,0)</f>
        <v>49</v>
      </c>
      <c r="X56" s="153" t="s">
        <v>1582</v>
      </c>
      <c r="Y56" s="153" t="s">
        <v>1657</v>
      </c>
      <c r="Z56" s="153" t="s">
        <v>1673</v>
      </c>
    </row>
    <row r="57" spans="22:26">
      <c r="V57" s="153">
        <f>MATCH(X57,'Catalysts -- Family'!K$42:K$90,0)</f>
        <v>18</v>
      </c>
      <c r="X57" s="153" t="s">
        <v>1531</v>
      </c>
      <c r="Y57" s="153" t="s">
        <v>1657</v>
      </c>
      <c r="Z57" s="153" t="s">
        <v>1435</v>
      </c>
    </row>
    <row r="58" spans="22:26">
      <c r="V58" s="153">
        <f>MATCH(X58,'Catalysts -- Family'!K$42:K$90,0)</f>
        <v>26</v>
      </c>
      <c r="X58" s="153" t="s">
        <v>1481</v>
      </c>
      <c r="Y58" s="153" t="s">
        <v>1657</v>
      </c>
      <c r="Z58" s="153" t="s">
        <v>1435</v>
      </c>
    </row>
    <row r="106" spans="11:11">
      <c r="K106" s="196"/>
    </row>
  </sheetData>
  <sortState ref="X3:Y58">
    <sortCondition ref="Y130:Y185"/>
    <sortCondition ref="X130:X185"/>
  </sortState>
  <conditionalFormatting sqref="Z24:Z58">
    <cfRule type="containsText" dxfId="1" priority="1" operator="containsText" text="shard">
      <formula>NOT(ISERROR(SEARCH("shard",Z24)))</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0"/>
  <sheetViews>
    <sheetView workbookViewId="0">
      <selection activeCell="J24" sqref="J24"/>
    </sheetView>
  </sheetViews>
  <sheetFormatPr baseColWidth="10" defaultRowHeight="15" x14ac:dyDescent="0"/>
  <cols>
    <col min="1" max="1" width="20.83203125" style="153" bestFit="1" customWidth="1"/>
    <col min="2" max="2" width="16.33203125" style="153" bestFit="1" customWidth="1"/>
    <col min="3" max="3" width="19.6640625" style="153" bestFit="1" customWidth="1"/>
    <col min="4" max="4" width="47" style="153" customWidth="1"/>
    <col min="5" max="5" width="9.5" style="153" bestFit="1" customWidth="1"/>
    <col min="6" max="6" width="45.1640625" style="153" bestFit="1" customWidth="1"/>
    <col min="7" max="7" width="20.1640625" style="153" bestFit="1" customWidth="1"/>
    <col min="8" max="8" width="18.1640625" style="153" bestFit="1" customWidth="1"/>
    <col min="9" max="9" width="12.5" style="153" bestFit="1" customWidth="1"/>
    <col min="10" max="10" width="14.33203125" style="153" bestFit="1" customWidth="1"/>
    <col min="11" max="11" width="29.83203125" style="153" bestFit="1" customWidth="1"/>
    <col min="12" max="12" width="26" style="153" bestFit="1" customWidth="1"/>
    <col min="13" max="13" width="4" style="170" customWidth="1"/>
    <col min="14" max="14" width="20.83203125" style="153" bestFit="1" customWidth="1"/>
    <col min="15" max="15" width="16.6640625" style="153" bestFit="1" customWidth="1"/>
    <col min="16" max="16" width="16.33203125" style="153" bestFit="1" customWidth="1"/>
    <col min="17" max="17" width="16.6640625" style="153" customWidth="1"/>
    <col min="18" max="16384" width="10.83203125" style="153"/>
  </cols>
  <sheetData>
    <row r="1" spans="1:18" s="148" customFormat="1">
      <c r="A1" s="142" t="s">
        <v>1419</v>
      </c>
      <c r="B1" s="182" t="s">
        <v>1420</v>
      </c>
      <c r="C1" s="144" t="s">
        <v>1</v>
      </c>
      <c r="D1" s="144" t="s">
        <v>146</v>
      </c>
      <c r="E1" s="142" t="s">
        <v>3</v>
      </c>
      <c r="F1" s="45" t="s">
        <v>1421</v>
      </c>
      <c r="G1" s="142" t="s">
        <v>1422</v>
      </c>
      <c r="H1" s="145" t="s">
        <v>1423</v>
      </c>
      <c r="I1" s="145" t="s">
        <v>1371</v>
      </c>
      <c r="J1" s="142" t="s">
        <v>1424</v>
      </c>
      <c r="K1" s="142" t="s">
        <v>1425</v>
      </c>
      <c r="L1" s="142" t="s">
        <v>73</v>
      </c>
      <c r="M1" s="146"/>
      <c r="N1" s="147" t="s">
        <v>1426</v>
      </c>
      <c r="O1" s="147" t="s">
        <v>1427</v>
      </c>
      <c r="P1" s="147" t="s">
        <v>1428</v>
      </c>
      <c r="Q1" s="45" t="s">
        <v>1684</v>
      </c>
      <c r="R1" s="147"/>
    </row>
    <row r="2" spans="1:18">
      <c r="A2" s="203" t="s">
        <v>1417</v>
      </c>
      <c r="C2" s="153" t="s">
        <v>1580</v>
      </c>
      <c r="D2" s="151" t="s">
        <v>1581</v>
      </c>
      <c r="E2" s="153">
        <v>1</v>
      </c>
      <c r="F2" s="153" t="str">
        <f>IF(Q2=0,"",N2&amp;" , "&amp;O2&amp;" , "&amp;P2)</f>
        <v/>
      </c>
      <c r="G2" s="151"/>
      <c r="H2" s="54" t="str">
        <f>INDEX(CatalystRecipe[CurrencyCost],MATCH(E2,CatalystRecipe[Rarity],0))</f>
        <v/>
      </c>
      <c r="I2" s="153" t="str">
        <f>INDEX(CatalystRecipe[Currency],MATCH(E2,CatalystRecipe[Rarity],0))</f>
        <v>gold</v>
      </c>
      <c r="J2" s="183">
        <v>50</v>
      </c>
      <c r="K2" s="151" t="s">
        <v>1582</v>
      </c>
      <c r="L2" s="151" t="s">
        <v>74</v>
      </c>
      <c r="Q2" s="153">
        <f>COUNTA(N2:P2)</f>
        <v>0</v>
      </c>
    </row>
    <row r="3" spans="1:18">
      <c r="A3" s="203" t="s">
        <v>1413</v>
      </c>
      <c r="C3" s="153" t="s">
        <v>1565</v>
      </c>
      <c r="D3" s="151" t="s">
        <v>1566</v>
      </c>
      <c r="E3" s="153">
        <v>1</v>
      </c>
      <c r="F3" s="153" t="str">
        <f t="shared" ref="F3:F24" si="0">IF(Q3=0,"",N3&amp;" , "&amp;O3&amp;" , "&amp;P3)</f>
        <v/>
      </c>
      <c r="G3" s="151"/>
      <c r="H3" s="54" t="str">
        <f>INDEX(CatalystRecipe[CurrencyCost],MATCH(E3,CatalystRecipe[Rarity],0))</f>
        <v/>
      </c>
      <c r="I3" s="153" t="str">
        <f>INDEX(CatalystRecipe[Currency],MATCH(E3,CatalystRecipe[Rarity],0))</f>
        <v>gold</v>
      </c>
      <c r="J3" s="183">
        <v>51</v>
      </c>
      <c r="K3" s="151" t="s">
        <v>1567</v>
      </c>
      <c r="L3" s="151" t="s">
        <v>74</v>
      </c>
      <c r="Q3" s="153">
        <f t="shared" ref="Q3:Q36" si="1">COUNTA(N3:P3)</f>
        <v>0</v>
      </c>
    </row>
    <row r="4" spans="1:18">
      <c r="A4" s="203" t="s">
        <v>1411</v>
      </c>
      <c r="C4" s="153" t="s">
        <v>1568</v>
      </c>
      <c r="D4" s="151" t="s">
        <v>1569</v>
      </c>
      <c r="E4" s="153">
        <v>1</v>
      </c>
      <c r="F4" s="153" t="str">
        <f t="shared" si="0"/>
        <v/>
      </c>
      <c r="G4" s="151"/>
      <c r="H4" s="54" t="str">
        <f>INDEX(CatalystRecipe[CurrencyCost],MATCH(E4,CatalystRecipe[Rarity],0))</f>
        <v/>
      </c>
      <c r="I4" s="153" t="str">
        <f>INDEX(CatalystRecipe[Currency],MATCH(E4,CatalystRecipe[Rarity],0))</f>
        <v>gold</v>
      </c>
      <c r="J4" s="183">
        <v>52</v>
      </c>
      <c r="K4" s="151" t="s">
        <v>1570</v>
      </c>
      <c r="L4" s="151" t="s">
        <v>74</v>
      </c>
      <c r="Q4" s="153">
        <f t="shared" si="1"/>
        <v>0</v>
      </c>
    </row>
    <row r="5" spans="1:18">
      <c r="A5" s="203" t="s">
        <v>1418</v>
      </c>
      <c r="C5" s="153" t="s">
        <v>1571</v>
      </c>
      <c r="D5" s="151" t="s">
        <v>1572</v>
      </c>
      <c r="E5" s="153">
        <v>1</v>
      </c>
      <c r="F5" s="153" t="str">
        <f t="shared" si="0"/>
        <v/>
      </c>
      <c r="G5" s="151"/>
      <c r="H5" s="54" t="str">
        <f>INDEX(CatalystRecipe[CurrencyCost],MATCH(E5,CatalystRecipe[Rarity],0))</f>
        <v/>
      </c>
      <c r="I5" s="153" t="str">
        <f>INDEX(CatalystRecipe[Currency],MATCH(E5,CatalystRecipe[Rarity],0))</f>
        <v>gold</v>
      </c>
      <c r="J5" s="183">
        <v>53</v>
      </c>
      <c r="K5" s="151" t="s">
        <v>1573</v>
      </c>
      <c r="L5" s="151" t="s">
        <v>74</v>
      </c>
      <c r="Q5" s="153">
        <f t="shared" si="1"/>
        <v>0</v>
      </c>
    </row>
    <row r="6" spans="1:18">
      <c r="A6" s="203" t="s">
        <v>1414</v>
      </c>
      <c r="C6" s="153" t="s">
        <v>1574</v>
      </c>
      <c r="D6" s="151" t="s">
        <v>1575</v>
      </c>
      <c r="E6" s="153">
        <v>1</v>
      </c>
      <c r="F6" s="153" t="str">
        <f t="shared" si="0"/>
        <v/>
      </c>
      <c r="G6" s="151"/>
      <c r="H6" s="54" t="str">
        <f>INDEX(CatalystRecipe[CurrencyCost],MATCH(E6,CatalystRecipe[Rarity],0))</f>
        <v/>
      </c>
      <c r="I6" s="153" t="str">
        <f>INDEX(CatalystRecipe[Currency],MATCH(E6,CatalystRecipe[Rarity],0))</f>
        <v>gold</v>
      </c>
      <c r="J6" s="183">
        <v>54</v>
      </c>
      <c r="K6" s="151" t="s">
        <v>1576</v>
      </c>
      <c r="L6" s="151" t="s">
        <v>74</v>
      </c>
      <c r="Q6" s="153">
        <f t="shared" si="1"/>
        <v>0</v>
      </c>
    </row>
    <row r="7" spans="1:18">
      <c r="A7" s="203" t="s">
        <v>1404</v>
      </c>
      <c r="C7" s="153" t="s">
        <v>1539</v>
      </c>
      <c r="D7" s="151" t="s">
        <v>1540</v>
      </c>
      <c r="E7" s="153">
        <v>2</v>
      </c>
      <c r="F7" s="153" t="str">
        <f t="shared" si="0"/>
        <v>daybreak-opal , valic-dial , ogre-tooth</v>
      </c>
      <c r="G7" s="151" t="s">
        <v>1384</v>
      </c>
      <c r="H7" s="54">
        <f>INDEX(CatalystRecipe[CurrencyCost],MATCH(E7,CatalystRecipe[Rarity],0))</f>
        <v>2500</v>
      </c>
      <c r="I7" s="153" t="str">
        <f>INDEX(CatalystRecipe[Currency],MATCH(E7,CatalystRecipe[Rarity],0))</f>
        <v>gold</v>
      </c>
      <c r="J7" s="183">
        <v>55</v>
      </c>
      <c r="K7" s="151" t="s">
        <v>1542</v>
      </c>
      <c r="L7" s="151" t="s">
        <v>74</v>
      </c>
      <c r="N7" s="153" t="s">
        <v>1413</v>
      </c>
      <c r="O7" s="153" t="s">
        <v>1417</v>
      </c>
      <c r="P7" s="153" t="s">
        <v>1414</v>
      </c>
      <c r="Q7" s="153">
        <f t="shared" si="1"/>
        <v>3</v>
      </c>
    </row>
    <row r="8" spans="1:18">
      <c r="A8" s="204" t="s">
        <v>1405</v>
      </c>
      <c r="C8" s="153" t="s">
        <v>1555</v>
      </c>
      <c r="D8" s="151" t="s">
        <v>1556</v>
      </c>
      <c r="E8" s="153">
        <v>2</v>
      </c>
      <c r="F8" s="153" t="str">
        <f t="shared" si="0"/>
        <v>basilisk-venom , ogre-tooth , eisenglass-vial</v>
      </c>
      <c r="G8" s="151" t="s">
        <v>1384</v>
      </c>
      <c r="H8" s="54">
        <f>INDEX(CatalystRecipe[CurrencyCost],MATCH(E8,CatalystRecipe[Rarity],0))</f>
        <v>2500</v>
      </c>
      <c r="I8" s="153" t="str">
        <f>INDEX(CatalystRecipe[Currency],MATCH(E8,CatalystRecipe[Rarity],0))</f>
        <v>gold</v>
      </c>
      <c r="J8" s="183">
        <v>56</v>
      </c>
      <c r="K8" s="151" t="s">
        <v>1558</v>
      </c>
      <c r="L8" s="151" t="s">
        <v>74</v>
      </c>
      <c r="N8" s="153" t="s">
        <v>1416</v>
      </c>
      <c r="O8" s="153" t="s">
        <v>1414</v>
      </c>
      <c r="P8" s="153" t="s">
        <v>1411</v>
      </c>
      <c r="Q8" s="153">
        <f t="shared" si="1"/>
        <v>3</v>
      </c>
    </row>
    <row r="9" spans="1:18">
      <c r="A9" s="203" t="s">
        <v>1407</v>
      </c>
      <c r="C9" s="153" t="s">
        <v>1551</v>
      </c>
      <c r="D9" s="151" t="s">
        <v>1552</v>
      </c>
      <c r="E9" s="153">
        <v>2</v>
      </c>
      <c r="F9" s="153" t="str">
        <f t="shared" si="0"/>
        <v>caliex-fruit , eisenglass-vial , everlast-ember</v>
      </c>
      <c r="G9" s="151" t="s">
        <v>1384</v>
      </c>
      <c r="H9" s="54">
        <f>INDEX(CatalystRecipe[CurrencyCost],MATCH(E9,CatalystRecipe[Rarity],0))</f>
        <v>2500</v>
      </c>
      <c r="I9" s="153" t="str">
        <f>INDEX(CatalystRecipe[Currency],MATCH(E9,CatalystRecipe[Rarity],0))</f>
        <v>gold</v>
      </c>
      <c r="J9" s="183">
        <v>57</v>
      </c>
      <c r="K9" s="151" t="s">
        <v>1554</v>
      </c>
      <c r="L9" s="151" t="s">
        <v>74</v>
      </c>
      <c r="N9" s="153" t="s">
        <v>1412</v>
      </c>
      <c r="O9" s="153" t="s">
        <v>1411</v>
      </c>
      <c r="P9" s="153" t="s">
        <v>1418</v>
      </c>
      <c r="Q9" s="153">
        <f t="shared" si="1"/>
        <v>3</v>
      </c>
    </row>
    <row r="10" spans="1:18">
      <c r="A10" s="203" t="s">
        <v>1410</v>
      </c>
      <c r="C10" s="153" t="s">
        <v>1543</v>
      </c>
      <c r="D10" s="151" t="s">
        <v>1544</v>
      </c>
      <c r="E10" s="153">
        <v>2</v>
      </c>
      <c r="F10" s="153" t="str">
        <f t="shared" si="0"/>
        <v>everlast-ember , valic-dial , basilisk-venom</v>
      </c>
      <c r="G10" s="151" t="s">
        <v>1384</v>
      </c>
      <c r="H10" s="54">
        <f>INDEX(CatalystRecipe[CurrencyCost],MATCH(E10,CatalystRecipe[Rarity],0))</f>
        <v>2500</v>
      </c>
      <c r="I10" s="153" t="str">
        <f>INDEX(CatalystRecipe[Currency],MATCH(E10,CatalystRecipe[Rarity],0))</f>
        <v>gold</v>
      </c>
      <c r="J10" s="183">
        <v>58</v>
      </c>
      <c r="K10" s="151" t="s">
        <v>1546</v>
      </c>
      <c r="L10" s="151" t="s">
        <v>74</v>
      </c>
      <c r="N10" s="153" t="s">
        <v>1418</v>
      </c>
      <c r="O10" s="153" t="s">
        <v>1417</v>
      </c>
      <c r="P10" s="153" t="s">
        <v>1416</v>
      </c>
      <c r="Q10" s="153">
        <f t="shared" si="1"/>
        <v>3</v>
      </c>
    </row>
    <row r="11" spans="1:18">
      <c r="A11" s="203" t="s">
        <v>1401</v>
      </c>
      <c r="C11" s="153" t="s">
        <v>1520</v>
      </c>
      <c r="D11" s="151" t="s">
        <v>1521</v>
      </c>
      <c r="E11" s="153">
        <v>3</v>
      </c>
      <c r="F11" s="153" t="str">
        <f t="shared" si="0"/>
        <v>laeran-branch , caliex-fruit , eisenglass-vial</v>
      </c>
      <c r="G11" s="151" t="s">
        <v>1384</v>
      </c>
      <c r="H11" s="54">
        <f>INDEX(CatalystRecipe[CurrencyCost],MATCH(E11,CatalystRecipe[Rarity],0))</f>
        <v>7500</v>
      </c>
      <c r="I11" s="153" t="str">
        <f>INDEX(CatalystRecipe[Currency],MATCH(E11,CatalystRecipe[Rarity],0))</f>
        <v>gold</v>
      </c>
      <c r="J11" s="183">
        <v>59</v>
      </c>
      <c r="K11" s="151" t="s">
        <v>1523</v>
      </c>
      <c r="L11" s="151" t="s">
        <v>74</v>
      </c>
      <c r="N11" s="153" t="s">
        <v>1407</v>
      </c>
      <c r="O11" s="153" t="s">
        <v>1412</v>
      </c>
      <c r="P11" s="153" t="s">
        <v>1411</v>
      </c>
      <c r="Q11" s="153">
        <f t="shared" si="1"/>
        <v>3</v>
      </c>
    </row>
    <row r="12" spans="1:18">
      <c r="A12" s="203" t="s">
        <v>1398</v>
      </c>
      <c r="C12" s="153" t="s">
        <v>1524</v>
      </c>
      <c r="D12" s="151" t="s">
        <v>1525</v>
      </c>
      <c r="E12" s="153">
        <v>3</v>
      </c>
      <c r="F12" s="153" t="str">
        <f t="shared" si="0"/>
        <v>elf-bane , eisenglass-vial , everlast-ember</v>
      </c>
      <c r="G12" s="151" t="s">
        <v>1384</v>
      </c>
      <c r="H12" s="54">
        <f>INDEX(CatalystRecipe[CurrencyCost],MATCH(E12,CatalystRecipe[Rarity],0))</f>
        <v>7500</v>
      </c>
      <c r="I12" s="153" t="str">
        <f>INDEX(CatalystRecipe[Currency],MATCH(E12,CatalystRecipe[Rarity],0))</f>
        <v>gold</v>
      </c>
      <c r="J12" s="183">
        <v>60</v>
      </c>
      <c r="K12" s="151" t="s">
        <v>1527</v>
      </c>
      <c r="L12" s="151" t="s">
        <v>74</v>
      </c>
      <c r="N12" s="153" t="s">
        <v>1404</v>
      </c>
      <c r="O12" s="153" t="s">
        <v>1411</v>
      </c>
      <c r="P12" s="153" t="s">
        <v>1418</v>
      </c>
      <c r="Q12" s="153">
        <f t="shared" si="1"/>
        <v>3</v>
      </c>
    </row>
    <row r="13" spans="1:18">
      <c r="A13" s="203" t="s">
        <v>1400</v>
      </c>
      <c r="C13" s="153" t="s">
        <v>1506</v>
      </c>
      <c r="D13" s="151" t="s">
        <v>1507</v>
      </c>
      <c r="E13" s="153">
        <v>3</v>
      </c>
      <c r="F13" s="153" t="str">
        <f t="shared" si="0"/>
        <v>fennec-foot , basilisk-venom , valic-dial</v>
      </c>
      <c r="G13" s="151" t="s">
        <v>1384</v>
      </c>
      <c r="H13" s="54">
        <f>INDEX(CatalystRecipe[CurrencyCost],MATCH(E13,CatalystRecipe[Rarity],0))</f>
        <v>7500</v>
      </c>
      <c r="I13" s="153" t="str">
        <f>INDEX(CatalystRecipe[Currency],MATCH(E13,CatalystRecipe[Rarity],0))</f>
        <v>gold</v>
      </c>
      <c r="J13" s="183">
        <v>61</v>
      </c>
      <c r="K13" s="151" t="s">
        <v>1509</v>
      </c>
      <c r="L13" s="151" t="s">
        <v>74</v>
      </c>
      <c r="N13" s="153" t="s">
        <v>1406</v>
      </c>
      <c r="O13" s="153" t="s">
        <v>1416</v>
      </c>
      <c r="P13" s="153" t="s">
        <v>1417</v>
      </c>
      <c r="Q13" s="153">
        <f t="shared" si="1"/>
        <v>3</v>
      </c>
    </row>
    <row r="14" spans="1:18">
      <c r="A14" s="203" t="s">
        <v>1402</v>
      </c>
      <c r="C14" s="153" t="s">
        <v>1510</v>
      </c>
      <c r="D14" s="151" t="s">
        <v>1511</v>
      </c>
      <c r="E14" s="153">
        <v>3</v>
      </c>
      <c r="F14" s="153" t="str">
        <f t="shared" si="0"/>
        <v>aurielian-powder , rok-egg , daybreak-opal</v>
      </c>
      <c r="G14" s="151" t="s">
        <v>1384</v>
      </c>
      <c r="H14" s="54">
        <f>INDEX(CatalystRecipe[CurrencyCost],MATCH(E14,CatalystRecipe[Rarity],0))</f>
        <v>7500</v>
      </c>
      <c r="I14" s="153" t="str">
        <f>INDEX(CatalystRecipe[Currency],MATCH(E14,CatalystRecipe[Rarity],0))</f>
        <v>gold</v>
      </c>
      <c r="J14" s="183">
        <v>62</v>
      </c>
      <c r="K14" s="151" t="s">
        <v>1513</v>
      </c>
      <c r="L14" s="151" t="s">
        <v>74</v>
      </c>
      <c r="N14" s="153" t="s">
        <v>1408</v>
      </c>
      <c r="O14" s="153" t="s">
        <v>1415</v>
      </c>
      <c r="P14" s="153" t="s">
        <v>1413</v>
      </c>
      <c r="Q14" s="153">
        <f t="shared" si="1"/>
        <v>3</v>
      </c>
    </row>
    <row r="15" spans="1:18">
      <c r="A15" s="203" t="s">
        <v>1393</v>
      </c>
      <c r="C15" s="153" t="s">
        <v>1490</v>
      </c>
      <c r="D15" s="151" t="s">
        <v>1491</v>
      </c>
      <c r="E15" s="153">
        <v>4</v>
      </c>
      <c r="F15" s="153" t="str">
        <f t="shared" si="0"/>
        <v>star-crossed-knot , auriel-tomb , elf-bane</v>
      </c>
      <c r="G15" s="151" t="s">
        <v>1384</v>
      </c>
      <c r="H15" s="54">
        <f>INDEX(CatalystRecipe[CurrencyCost],MATCH(E15,CatalystRecipe[Rarity],0))</f>
        <v>30000</v>
      </c>
      <c r="I15" s="153" t="str">
        <f>INDEX(CatalystRecipe[Currency],MATCH(E15,CatalystRecipe[Rarity],0))</f>
        <v>gold</v>
      </c>
      <c r="J15" s="183">
        <v>63</v>
      </c>
      <c r="K15" s="151" t="s">
        <v>1493</v>
      </c>
      <c r="L15" s="151" t="s">
        <v>74</v>
      </c>
      <c r="N15" s="153" t="s">
        <v>1398</v>
      </c>
      <c r="O15" s="153" t="s">
        <v>1400</v>
      </c>
      <c r="P15" s="153" t="s">
        <v>1404</v>
      </c>
      <c r="Q15" s="153">
        <f t="shared" si="1"/>
        <v>3</v>
      </c>
    </row>
    <row r="16" spans="1:18">
      <c r="A16" s="203" t="s">
        <v>1394</v>
      </c>
      <c r="C16" s="153" t="s">
        <v>1482</v>
      </c>
      <c r="D16" s="151" t="s">
        <v>1483</v>
      </c>
      <c r="E16" s="153">
        <v>4</v>
      </c>
      <c r="F16" s="153" t="str">
        <f t="shared" si="0"/>
        <v>auriel-tomb , star-crossed-knot , spectral-essence</v>
      </c>
      <c r="G16" s="151" t="s">
        <v>1384</v>
      </c>
      <c r="H16" s="54">
        <f>INDEX(CatalystRecipe[CurrencyCost],MATCH(E16,CatalystRecipe[Rarity],0))</f>
        <v>30000</v>
      </c>
      <c r="I16" s="153" t="str">
        <f>INDEX(CatalystRecipe[Currency],MATCH(E16,CatalystRecipe[Rarity],0))</f>
        <v>gold</v>
      </c>
      <c r="J16" s="183">
        <v>64</v>
      </c>
      <c r="K16" s="151" t="s">
        <v>1485</v>
      </c>
      <c r="L16" s="151" t="s">
        <v>74</v>
      </c>
      <c r="N16" s="153" t="s">
        <v>1400</v>
      </c>
      <c r="O16" s="153" t="s">
        <v>1398</v>
      </c>
      <c r="P16" s="153" t="s">
        <v>1405</v>
      </c>
      <c r="Q16" s="153">
        <f t="shared" si="1"/>
        <v>3</v>
      </c>
    </row>
    <row r="17" spans="1:23">
      <c r="A17" s="203" t="s">
        <v>1390</v>
      </c>
      <c r="C17" s="153" t="s">
        <v>1458</v>
      </c>
      <c r="D17" s="151" t="s">
        <v>1459</v>
      </c>
      <c r="E17" s="153">
        <v>5</v>
      </c>
      <c r="F17" s="153" t="str">
        <f t="shared" si="0"/>
        <v xml:space="preserve">auriel-bauble-shard ,  , </v>
      </c>
      <c r="G17" s="151">
        <v>20</v>
      </c>
      <c r="H17" s="54">
        <f>INDEX(CatalystRecipe[CurrencyCost],MATCH(E17,CatalystRecipe[Rarity],0))</f>
        <v>70000</v>
      </c>
      <c r="I17" s="153" t="str">
        <f>INDEX(CatalystRecipe[Currency],MATCH(E17,CatalystRecipe[Rarity],0))</f>
        <v>gold</v>
      </c>
      <c r="J17" s="183">
        <v>65</v>
      </c>
      <c r="K17" s="151" t="s">
        <v>1461</v>
      </c>
      <c r="L17" s="151" t="s">
        <v>74</v>
      </c>
      <c r="N17" s="153" t="s">
        <v>1460</v>
      </c>
      <c r="Q17" s="153">
        <f t="shared" si="1"/>
        <v>1</v>
      </c>
    </row>
    <row r="18" spans="1:23">
      <c r="A18" s="203" t="s">
        <v>1387</v>
      </c>
      <c r="C18" s="153" t="s">
        <v>1448</v>
      </c>
      <c r="D18" s="151" t="s">
        <v>1449</v>
      </c>
      <c r="E18" s="153">
        <v>6</v>
      </c>
      <c r="F18" s="153" t="str">
        <f t="shared" si="0"/>
        <v xml:space="preserve">nightsoul-shard ,  , </v>
      </c>
      <c r="G18" s="151">
        <v>20</v>
      </c>
      <c r="H18" s="54">
        <f>INDEX(CatalystRecipe[CurrencyCost],MATCH(E18,CatalystRecipe[Rarity],0))</f>
        <v>170000</v>
      </c>
      <c r="I18" s="153" t="str">
        <f>INDEX(CatalystRecipe[Currency],MATCH(E18,CatalystRecipe[Rarity],0))</f>
        <v>gold</v>
      </c>
      <c r="J18" s="183">
        <v>66</v>
      </c>
      <c r="K18" s="151" t="s">
        <v>1451</v>
      </c>
      <c r="L18" s="151" t="s">
        <v>74</v>
      </c>
      <c r="N18" s="153" t="s">
        <v>1450</v>
      </c>
      <c r="Q18" s="153">
        <f t="shared" si="1"/>
        <v>1</v>
      </c>
    </row>
    <row r="19" spans="1:23">
      <c r="A19" s="138" t="s">
        <v>1383</v>
      </c>
      <c r="C19" s="153" t="s">
        <v>1454</v>
      </c>
      <c r="D19" s="153" t="s">
        <v>1455</v>
      </c>
      <c r="E19" s="153">
        <v>6</v>
      </c>
      <c r="F19" s="182" t="str">
        <f t="shared" si="0"/>
        <v/>
      </c>
      <c r="G19" s="182"/>
      <c r="H19" s="92"/>
      <c r="I19" s="153" t="str">
        <f>INDEX(CatalystRecipe[Currency],MATCH(E19,CatalystRecipe[Rarity],0))</f>
        <v>gold</v>
      </c>
      <c r="J19" s="183">
        <v>67</v>
      </c>
      <c r="K19" s="153" t="s">
        <v>1457</v>
      </c>
      <c r="L19" s="151" t="s">
        <v>74</v>
      </c>
      <c r="Q19" s="153">
        <f t="shared" si="1"/>
        <v>0</v>
      </c>
    </row>
    <row r="20" spans="1:23">
      <c r="A20" s="138" t="s">
        <v>1406</v>
      </c>
      <c r="C20" s="153" t="s">
        <v>1547</v>
      </c>
      <c r="D20" s="153" t="s">
        <v>1548</v>
      </c>
      <c r="E20" s="153">
        <v>2</v>
      </c>
      <c r="F20" s="153" t="str">
        <f t="shared" si="0"/>
        <v>valic-dial , caliex-fruit , rok-egg</v>
      </c>
      <c r="G20" s="151" t="s">
        <v>1384</v>
      </c>
      <c r="H20" s="54">
        <f>INDEX(CatalystRecipe[CurrencyCost],MATCH(E20,CatalystRecipe[Rarity],0))</f>
        <v>2500</v>
      </c>
      <c r="I20" s="153" t="str">
        <f>INDEX(CatalystRecipe[Currency],MATCH(E20,CatalystRecipe[Rarity],0))</f>
        <v>gold</v>
      </c>
      <c r="J20" s="183">
        <v>68</v>
      </c>
      <c r="K20" s="153" t="s">
        <v>1550</v>
      </c>
      <c r="L20" s="151" t="s">
        <v>74</v>
      </c>
      <c r="N20" s="138" t="s">
        <v>1417</v>
      </c>
      <c r="O20" s="153" t="s">
        <v>1412</v>
      </c>
      <c r="P20" s="153" t="s">
        <v>1415</v>
      </c>
      <c r="Q20" s="153">
        <f t="shared" si="1"/>
        <v>3</v>
      </c>
    </row>
    <row r="21" spans="1:23">
      <c r="A21" s="138" t="s">
        <v>1389</v>
      </c>
      <c r="C21" s="153" t="s">
        <v>1464</v>
      </c>
      <c r="D21" s="153" t="s">
        <v>1465</v>
      </c>
      <c r="E21" s="153">
        <v>5</v>
      </c>
      <c r="F21" s="153" t="str">
        <f t="shared" si="0"/>
        <v xml:space="preserve">cyclops-eye-shard ,  , </v>
      </c>
      <c r="G21" s="151">
        <v>20</v>
      </c>
      <c r="H21" s="54">
        <f>INDEX(CatalystRecipe[CurrencyCost],MATCH(E21,CatalystRecipe[Rarity],0))</f>
        <v>70000</v>
      </c>
      <c r="I21" s="153" t="str">
        <f>INDEX(CatalystRecipe[Currency],MATCH(E21,CatalystRecipe[Rarity],0))</f>
        <v>gold</v>
      </c>
      <c r="J21" s="183">
        <v>69</v>
      </c>
      <c r="K21" s="153" t="s">
        <v>1467</v>
      </c>
      <c r="L21" s="151" t="s">
        <v>74</v>
      </c>
      <c r="N21" s="153" t="s">
        <v>1466</v>
      </c>
      <c r="Q21" s="153">
        <f t="shared" si="1"/>
        <v>1</v>
      </c>
    </row>
    <row r="22" spans="1:23">
      <c r="A22" s="138" t="s">
        <v>1416</v>
      </c>
      <c r="C22" s="153" t="s">
        <v>1559</v>
      </c>
      <c r="D22" s="153" t="s">
        <v>1560</v>
      </c>
      <c r="E22" s="153">
        <v>1</v>
      </c>
      <c r="F22" s="153" t="str">
        <f t="shared" si="0"/>
        <v/>
      </c>
      <c r="G22" s="151"/>
      <c r="H22" s="54" t="str">
        <f>INDEX(CatalystRecipe[CurrencyCost],MATCH(E22,CatalystRecipe[Rarity],0))</f>
        <v/>
      </c>
      <c r="I22" s="153" t="str">
        <f>INDEX(CatalystRecipe[Currency],MATCH(E22,CatalystRecipe[Rarity],0))</f>
        <v>gold</v>
      </c>
      <c r="J22" s="183">
        <v>70</v>
      </c>
      <c r="K22" s="153" t="s">
        <v>1561</v>
      </c>
      <c r="L22" s="151" t="s">
        <v>74</v>
      </c>
      <c r="Q22" s="153">
        <f t="shared" si="1"/>
        <v>0</v>
      </c>
    </row>
    <row r="23" spans="1:23">
      <c r="A23" s="138" t="s">
        <v>1412</v>
      </c>
      <c r="C23" s="153" t="s">
        <v>1562</v>
      </c>
      <c r="D23" s="153" t="s">
        <v>1563</v>
      </c>
      <c r="E23" s="153">
        <v>1</v>
      </c>
      <c r="F23" s="153" t="str">
        <f t="shared" si="0"/>
        <v/>
      </c>
      <c r="G23" s="151"/>
      <c r="H23" s="54" t="str">
        <f>INDEX(CatalystRecipe[CurrencyCost],MATCH(E23,CatalystRecipe[Rarity],0))</f>
        <v/>
      </c>
      <c r="I23" s="153" t="str">
        <f>INDEX(CatalystRecipe[Currency],MATCH(E23,CatalystRecipe[Rarity],0))</f>
        <v>gold</v>
      </c>
      <c r="J23" s="183">
        <v>71</v>
      </c>
      <c r="K23" s="153" t="s">
        <v>1564</v>
      </c>
      <c r="L23" s="151" t="s">
        <v>74</v>
      </c>
      <c r="Q23" s="153">
        <f t="shared" si="1"/>
        <v>0</v>
      </c>
    </row>
    <row r="24" spans="1:23">
      <c r="A24" s="138" t="s">
        <v>1415</v>
      </c>
      <c r="C24" s="153" t="s">
        <v>1577</v>
      </c>
      <c r="D24" s="153" t="s">
        <v>1578</v>
      </c>
      <c r="E24" s="153">
        <v>1</v>
      </c>
      <c r="F24" s="153" t="str">
        <f t="shared" si="0"/>
        <v/>
      </c>
      <c r="G24" s="151"/>
      <c r="H24" s="54" t="str">
        <f>INDEX(CatalystRecipe[CurrencyCost],MATCH(E24,CatalystRecipe[Rarity],0))</f>
        <v/>
      </c>
      <c r="I24" s="153" t="str">
        <f>INDEX(CatalystRecipe[Currency],MATCH(E24,CatalystRecipe[Rarity],0))</f>
        <v>gold</v>
      </c>
      <c r="J24" s="183">
        <v>72</v>
      </c>
      <c r="K24" s="153" t="s">
        <v>1579</v>
      </c>
      <c r="L24" s="151" t="s">
        <v>74</v>
      </c>
      <c r="Q24" s="153">
        <f t="shared" si="1"/>
        <v>0</v>
      </c>
    </row>
    <row r="25" spans="1:23">
      <c r="A25" s="138" t="s">
        <v>1403</v>
      </c>
      <c r="C25" s="153" t="s">
        <v>1514</v>
      </c>
      <c r="D25" s="153" t="s">
        <v>1515</v>
      </c>
      <c r="E25" s="153">
        <v>3</v>
      </c>
      <c r="F25" s="153" t="str">
        <f>INDEX(F$42:F$90,MATCH($A25,$A$42:$A$90,0))</f>
        <v>flamehills-idol-shard</v>
      </c>
      <c r="G25" s="153">
        <f>INDEX(G$42:G$90,MATCH($A25,$A$42:$A$90,0))</f>
        <v>20</v>
      </c>
      <c r="H25" s="54">
        <f>INDEX(CatalystRecipe[CurrencyCost],MATCH(E25,CatalystRecipe[Rarity],0))</f>
        <v>7500</v>
      </c>
      <c r="I25" s="153" t="str">
        <f>INDEX(CatalystRecipe[Currency],MATCH(E25,CatalystRecipe[Rarity],0))</f>
        <v>gold</v>
      </c>
      <c r="J25" s="183">
        <v>73</v>
      </c>
      <c r="K25" s="153" t="s">
        <v>1517</v>
      </c>
      <c r="L25" s="151" t="s">
        <v>74</v>
      </c>
      <c r="N25" s="153" t="s">
        <v>1516</v>
      </c>
      <c r="Q25" s="153">
        <f t="shared" si="1"/>
        <v>1</v>
      </c>
    </row>
    <row r="26" spans="1:23">
      <c r="A26" s="138" t="s">
        <v>1397</v>
      </c>
      <c r="C26" s="153" t="s">
        <v>1494</v>
      </c>
      <c r="D26" s="153" t="s">
        <v>1495</v>
      </c>
      <c r="E26" s="153">
        <v>4</v>
      </c>
      <c r="F26" s="153" t="str">
        <f t="shared" ref="F26:G32" si="2">INDEX(F$42:F$90,MATCH($A26,$A$42:$A$90,0))</f>
        <v>lava-beetle-shard</v>
      </c>
      <c r="G26" s="153">
        <f t="shared" si="2"/>
        <v>20</v>
      </c>
      <c r="H26" s="54">
        <f>INDEX(CatalystRecipe[CurrencyCost],MATCH(E26,CatalystRecipe[Rarity],0))</f>
        <v>30000</v>
      </c>
      <c r="I26" s="153" t="str">
        <f>INDEX(CatalystRecipe[Currency],MATCH(E26,CatalystRecipe[Rarity],0))</f>
        <v>gold</v>
      </c>
      <c r="J26" s="183">
        <v>74</v>
      </c>
      <c r="K26" s="153" t="s">
        <v>1497</v>
      </c>
      <c r="L26" s="151" t="s">
        <v>74</v>
      </c>
      <c r="N26" s="153" t="s">
        <v>1496</v>
      </c>
      <c r="Q26" s="153">
        <f t="shared" si="1"/>
        <v>1</v>
      </c>
    </row>
    <row r="27" spans="1:23">
      <c r="A27" s="138" t="s">
        <v>1388</v>
      </c>
      <c r="C27" s="153" t="s">
        <v>1474</v>
      </c>
      <c r="D27" s="153" t="s">
        <v>1475</v>
      </c>
      <c r="E27" s="153">
        <v>5</v>
      </c>
      <c r="F27" s="182"/>
      <c r="G27" s="182"/>
      <c r="H27" s="92"/>
      <c r="I27" s="153" t="str">
        <f>INDEX(CatalystRecipe[Currency],MATCH(E27,CatalystRecipe[Rarity],0))</f>
        <v>gold</v>
      </c>
      <c r="J27" s="183">
        <v>75</v>
      </c>
      <c r="K27" s="153" t="s">
        <v>1477</v>
      </c>
      <c r="L27" s="151" t="s">
        <v>74</v>
      </c>
      <c r="N27" s="153" t="s">
        <v>1393</v>
      </c>
      <c r="O27" s="153" t="s">
        <v>1407</v>
      </c>
      <c r="P27" s="153" t="s">
        <v>1413</v>
      </c>
      <c r="Q27" s="153">
        <f t="shared" si="1"/>
        <v>3</v>
      </c>
    </row>
    <row r="28" spans="1:23">
      <c r="A28" s="138" t="s">
        <v>1386</v>
      </c>
      <c r="C28" s="153" t="s">
        <v>1440</v>
      </c>
      <c r="D28" s="153" t="s">
        <v>1441</v>
      </c>
      <c r="E28" s="153">
        <v>6</v>
      </c>
      <c r="F28" s="182"/>
      <c r="G28" s="182"/>
      <c r="H28" s="92"/>
      <c r="I28" s="153" t="str">
        <f>INDEX(CatalystRecipe[Currency],MATCH(E28,CatalystRecipe[Rarity],0))</f>
        <v>gold</v>
      </c>
      <c r="J28" s="183">
        <v>76</v>
      </c>
      <c r="K28" s="153" t="s">
        <v>1443</v>
      </c>
      <c r="L28" s="151" t="s">
        <v>74</v>
      </c>
      <c r="N28" s="153" t="s">
        <v>1392</v>
      </c>
      <c r="O28" s="153" t="s">
        <v>1393</v>
      </c>
      <c r="P28" s="153" t="s">
        <v>1404</v>
      </c>
      <c r="Q28" s="153">
        <f t="shared" si="1"/>
        <v>3</v>
      </c>
    </row>
    <row r="29" spans="1:23">
      <c r="A29" s="138" t="s">
        <v>1399</v>
      </c>
      <c r="C29" s="153" t="s">
        <v>1528</v>
      </c>
      <c r="D29" s="153" t="s">
        <v>1529</v>
      </c>
      <c r="E29" s="153">
        <v>3</v>
      </c>
      <c r="F29" s="153" t="str">
        <f t="shared" si="2"/>
        <v>valic-wand-shard</v>
      </c>
      <c r="G29" s="153">
        <f t="shared" si="2"/>
        <v>20</v>
      </c>
      <c r="H29" s="54">
        <f>INDEX(CatalystRecipe[CurrencyCost],MATCH(E29,CatalystRecipe[Rarity],0))</f>
        <v>7500</v>
      </c>
      <c r="I29" s="153" t="str">
        <f>INDEX(CatalystRecipe[Currency],MATCH(E29,CatalystRecipe[Rarity],0))</f>
        <v>gold</v>
      </c>
      <c r="J29" s="183">
        <v>77</v>
      </c>
      <c r="K29" s="153" t="s">
        <v>1531</v>
      </c>
      <c r="L29" s="151" t="s">
        <v>74</v>
      </c>
      <c r="N29" s="153" t="s">
        <v>1530</v>
      </c>
      <c r="Q29" s="153">
        <f t="shared" si="1"/>
        <v>1</v>
      </c>
    </row>
    <row r="30" spans="1:23">
      <c r="A30" s="138" t="s">
        <v>1396</v>
      </c>
      <c r="C30" s="153" t="s">
        <v>1500</v>
      </c>
      <c r="D30" s="153" t="s">
        <v>1501</v>
      </c>
      <c r="E30" s="153">
        <v>4</v>
      </c>
      <c r="F30" s="153" t="str">
        <f t="shared" si="2"/>
        <v>tark-ritual-blade-shard</v>
      </c>
      <c r="G30" s="153">
        <f t="shared" si="2"/>
        <v>20</v>
      </c>
      <c r="H30" s="54">
        <f>INDEX(CatalystRecipe[CurrencyCost],MATCH(E30,CatalystRecipe[Rarity],0))</f>
        <v>30000</v>
      </c>
      <c r="I30" s="153" t="str">
        <f>INDEX(CatalystRecipe[Currency],MATCH(E30,CatalystRecipe[Rarity],0))</f>
        <v>gold</v>
      </c>
      <c r="J30" s="183">
        <v>78</v>
      </c>
      <c r="K30" s="153" t="s">
        <v>1503</v>
      </c>
      <c r="L30" s="151" t="s">
        <v>74</v>
      </c>
      <c r="N30" s="153" t="s">
        <v>1502</v>
      </c>
      <c r="Q30" s="153">
        <f t="shared" si="1"/>
        <v>1</v>
      </c>
      <c r="U30" s="203"/>
      <c r="V30" s="203"/>
      <c r="W30" s="203"/>
    </row>
    <row r="31" spans="1:23">
      <c r="A31" s="138" t="s">
        <v>1392</v>
      </c>
      <c r="C31" s="153" t="s">
        <v>1470</v>
      </c>
      <c r="D31" s="153" t="s">
        <v>1471</v>
      </c>
      <c r="E31" s="153">
        <v>5</v>
      </c>
      <c r="F31" s="182"/>
      <c r="G31" s="182"/>
      <c r="H31" s="92"/>
      <c r="I31" s="153" t="str">
        <f>INDEX(CatalystRecipe[Currency],MATCH(E31,CatalystRecipe[Rarity],0))</f>
        <v>gold</v>
      </c>
      <c r="J31" s="183">
        <v>79</v>
      </c>
      <c r="K31" s="153" t="s">
        <v>1473</v>
      </c>
      <c r="L31" s="151" t="s">
        <v>74</v>
      </c>
      <c r="N31" s="153" t="s">
        <v>1394</v>
      </c>
      <c r="O31" s="153" t="s">
        <v>1410</v>
      </c>
      <c r="P31" s="153" t="s">
        <v>1412</v>
      </c>
      <c r="Q31" s="153">
        <f t="shared" si="1"/>
        <v>3</v>
      </c>
      <c r="U31" s="203"/>
      <c r="V31" s="203"/>
      <c r="W31" s="203"/>
    </row>
    <row r="32" spans="1:23">
      <c r="A32" s="138" t="s">
        <v>1382</v>
      </c>
      <c r="C32" s="153" t="s">
        <v>1431</v>
      </c>
      <c r="D32" s="153" t="s">
        <v>1432</v>
      </c>
      <c r="E32" s="153">
        <v>6</v>
      </c>
      <c r="F32" s="153" t="str">
        <f t="shared" si="2"/>
        <v>dragon-tear-shard</v>
      </c>
      <c r="G32" s="153">
        <f t="shared" si="2"/>
        <v>20</v>
      </c>
      <c r="H32" s="54">
        <f>INDEX(CatalystRecipe[CurrencyCost],MATCH(E32,CatalystRecipe[Rarity],0))</f>
        <v>170000</v>
      </c>
      <c r="I32" s="153" t="str">
        <f>INDEX(CatalystRecipe[Currency],MATCH(E32,CatalystRecipe[Rarity],0))</f>
        <v>gold</v>
      </c>
      <c r="J32" s="183">
        <v>80</v>
      </c>
      <c r="K32" s="153" t="s">
        <v>1434</v>
      </c>
      <c r="L32" s="151" t="s">
        <v>74</v>
      </c>
      <c r="N32" s="153" t="s">
        <v>1433</v>
      </c>
      <c r="Q32" s="153">
        <f t="shared" si="1"/>
        <v>1</v>
      </c>
      <c r="U32" s="203"/>
      <c r="V32" s="203"/>
      <c r="W32" s="203"/>
    </row>
    <row r="33" spans="1:24">
      <c r="A33" s="138" t="s">
        <v>1408</v>
      </c>
      <c r="C33" s="153" t="s">
        <v>1534</v>
      </c>
      <c r="D33" s="153" t="s">
        <v>1535</v>
      </c>
      <c r="E33" s="153">
        <v>2</v>
      </c>
      <c r="F33" s="182"/>
      <c r="G33" s="182"/>
      <c r="H33" s="92"/>
      <c r="I33" s="153" t="str">
        <f>INDEX(CatalystRecipe[Currency],MATCH(E33,CatalystRecipe[Rarity],0))</f>
        <v>gold</v>
      </c>
      <c r="J33" s="183">
        <v>81</v>
      </c>
      <c r="K33" s="153" t="s">
        <v>1538</v>
      </c>
      <c r="L33" s="151" t="s">
        <v>74</v>
      </c>
      <c r="N33" s="153" t="s">
        <v>1415</v>
      </c>
      <c r="O33" s="153" t="s">
        <v>1414</v>
      </c>
      <c r="P33" s="153" t="s">
        <v>1413</v>
      </c>
      <c r="Q33" s="153">
        <f t="shared" si="1"/>
        <v>3</v>
      </c>
      <c r="U33" s="203"/>
      <c r="V33" s="203"/>
      <c r="W33" s="203"/>
    </row>
    <row r="34" spans="1:24">
      <c r="A34" s="138" t="s">
        <v>1395</v>
      </c>
      <c r="C34" s="153" t="s">
        <v>1486</v>
      </c>
      <c r="D34" s="153" t="s">
        <v>1487</v>
      </c>
      <c r="E34" s="153">
        <v>4</v>
      </c>
      <c r="F34" s="182"/>
      <c r="G34" s="182"/>
      <c r="H34" s="92"/>
      <c r="I34" s="153" t="str">
        <f>INDEX(CatalystRecipe[Currency],MATCH(E34,CatalystRecipe[Rarity],0))</f>
        <v>gold</v>
      </c>
      <c r="J34" s="183">
        <v>82</v>
      </c>
      <c r="K34" s="153" t="s">
        <v>1489</v>
      </c>
      <c r="L34" s="151" t="s">
        <v>74</v>
      </c>
      <c r="N34" s="153" t="s">
        <v>1401</v>
      </c>
      <c r="O34" s="153" t="s">
        <v>1402</v>
      </c>
      <c r="P34" s="153" t="s">
        <v>1410</v>
      </c>
      <c r="Q34" s="153">
        <f t="shared" si="1"/>
        <v>3</v>
      </c>
      <c r="U34" s="203"/>
      <c r="V34" s="203"/>
      <c r="W34" s="203"/>
    </row>
    <row r="35" spans="1:24">
      <c r="A35" s="138" t="s">
        <v>1391</v>
      </c>
      <c r="C35" s="153" t="s">
        <v>1478</v>
      </c>
      <c r="D35" s="153" t="s">
        <v>1479</v>
      </c>
      <c r="E35" s="153">
        <v>5</v>
      </c>
      <c r="F35" s="182"/>
      <c r="G35" s="182"/>
      <c r="H35" s="92"/>
      <c r="I35" s="153" t="str">
        <f>INDEX(CatalystRecipe[Currency],MATCH(E35,CatalystRecipe[Rarity],0))</f>
        <v>gold</v>
      </c>
      <c r="J35" s="183">
        <v>83</v>
      </c>
      <c r="K35" s="153" t="s">
        <v>1481</v>
      </c>
      <c r="L35" s="151" t="s">
        <v>74</v>
      </c>
      <c r="N35" s="153" t="s">
        <v>1395</v>
      </c>
      <c r="O35" s="153" t="s">
        <v>1408</v>
      </c>
      <c r="P35" s="153" t="s">
        <v>1415</v>
      </c>
      <c r="Q35" s="153">
        <f t="shared" si="1"/>
        <v>3</v>
      </c>
    </row>
    <row r="36" spans="1:24">
      <c r="A36" s="138" t="s">
        <v>1385</v>
      </c>
      <c r="C36" s="153" t="s">
        <v>1444</v>
      </c>
      <c r="D36" s="153" t="s">
        <v>1445</v>
      </c>
      <c r="E36" s="153">
        <v>6</v>
      </c>
      <c r="F36" s="182"/>
      <c r="G36" s="182"/>
      <c r="H36" s="92"/>
      <c r="I36" s="153" t="str">
        <f>INDEX(CatalystRecipe[Currency],MATCH(E36,CatalystRecipe[Rarity],0))</f>
        <v>gold</v>
      </c>
      <c r="J36" s="183">
        <v>84</v>
      </c>
      <c r="K36" s="153" t="s">
        <v>1447</v>
      </c>
      <c r="L36" s="151" t="s">
        <v>74</v>
      </c>
      <c r="N36" s="153" t="s">
        <v>1388</v>
      </c>
      <c r="O36" s="153" t="s">
        <v>1395</v>
      </c>
      <c r="P36" s="153" t="s">
        <v>1406</v>
      </c>
      <c r="Q36" s="153">
        <f t="shared" si="1"/>
        <v>3</v>
      </c>
    </row>
    <row r="40" spans="1:24">
      <c r="A40" s="148" t="s">
        <v>1654</v>
      </c>
    </row>
    <row r="41" spans="1:24">
      <c r="A41" s="142" t="s">
        <v>1419</v>
      </c>
      <c r="B41" s="143" t="s">
        <v>1420</v>
      </c>
      <c r="C41" s="144" t="s">
        <v>1</v>
      </c>
      <c r="D41" s="143" t="s">
        <v>146</v>
      </c>
      <c r="E41" s="142" t="s">
        <v>3</v>
      </c>
      <c r="F41" s="142" t="s">
        <v>1421</v>
      </c>
      <c r="G41" s="142" t="s">
        <v>1422</v>
      </c>
      <c r="H41" s="145" t="s">
        <v>1423</v>
      </c>
      <c r="I41" s="142" t="s">
        <v>1371</v>
      </c>
      <c r="J41" s="142" t="s">
        <v>1424</v>
      </c>
      <c r="K41" s="142" t="s">
        <v>1425</v>
      </c>
      <c r="L41" s="142" t="s">
        <v>73</v>
      </c>
      <c r="M41" s="146"/>
      <c r="N41" s="147" t="s">
        <v>1426</v>
      </c>
      <c r="O41" s="147" t="s">
        <v>1427</v>
      </c>
      <c r="P41" s="147" t="s">
        <v>1428</v>
      </c>
      <c r="Q41" s="148" t="s">
        <v>1429</v>
      </c>
      <c r="R41" s="147" t="s">
        <v>1430</v>
      </c>
      <c r="S41" s="148" t="s">
        <v>1674</v>
      </c>
      <c r="T41" s="148" t="s">
        <v>1620</v>
      </c>
      <c r="V41" s="153" t="s">
        <v>1650</v>
      </c>
      <c r="W41" s="153" t="s">
        <v>1651</v>
      </c>
      <c r="X41" s="153" t="s">
        <v>1652</v>
      </c>
    </row>
    <row r="42" spans="1:24">
      <c r="A42" s="138" t="s">
        <v>1433</v>
      </c>
      <c r="B42" s="149">
        <v>1</v>
      </c>
      <c r="C42" s="154" t="s">
        <v>1437</v>
      </c>
      <c r="D42" s="155"/>
      <c r="E42" s="154">
        <v>5</v>
      </c>
      <c r="I42" s="154" t="s">
        <v>1381</v>
      </c>
      <c r="J42" s="138">
        <v>2</v>
      </c>
      <c r="K42" s="154" t="s">
        <v>1438</v>
      </c>
      <c r="L42" s="151" t="s">
        <v>74</v>
      </c>
      <c r="M42" s="152"/>
      <c r="Q42" s="182" t="s">
        <v>1439</v>
      </c>
      <c r="R42" s="187" t="s">
        <v>1435</v>
      </c>
      <c r="S42" s="153" t="str">
        <f>INDEX('Catalysts -- Key'!Z$3:Z$58,MATCH(K42,'Catalysts -- Key'!X$3:X$58,0))</f>
        <v>none</v>
      </c>
      <c r="T42" s="153">
        <v>2</v>
      </c>
      <c r="V42" s="153" t="e">
        <f t="shared" ref="V42:X49" si="3">INDEX($E$42:$E$80,MATCH(N42,$A$42:$A$80,0))</f>
        <v>#N/A</v>
      </c>
      <c r="W42" s="153" t="e">
        <f t="shared" si="3"/>
        <v>#N/A</v>
      </c>
      <c r="X42" s="153" t="e">
        <f t="shared" si="3"/>
        <v>#N/A</v>
      </c>
    </row>
    <row r="43" spans="1:24">
      <c r="A43" s="138" t="s">
        <v>1450</v>
      </c>
      <c r="B43" s="149">
        <v>1</v>
      </c>
      <c r="C43" s="154" t="s">
        <v>1452</v>
      </c>
      <c r="D43" s="155"/>
      <c r="E43" s="154">
        <v>5</v>
      </c>
      <c r="I43" s="154" t="s">
        <v>1381</v>
      </c>
      <c r="J43" s="138">
        <v>6</v>
      </c>
      <c r="K43" s="154" t="s">
        <v>1453</v>
      </c>
      <c r="L43" s="151" t="s">
        <v>74</v>
      </c>
      <c r="M43" s="152"/>
      <c r="Q43" s="182" t="s">
        <v>1439</v>
      </c>
      <c r="R43" s="187" t="s">
        <v>1435</v>
      </c>
      <c r="S43" s="153" t="str">
        <f>INDEX('Catalysts -- Key'!Z$3:Z$58,MATCH(K43,'Catalysts -- Key'!X$3:X$58,0))</f>
        <v>none</v>
      </c>
      <c r="T43" s="153">
        <v>6</v>
      </c>
      <c r="V43" s="153" t="e">
        <f t="shared" si="3"/>
        <v>#N/A</v>
      </c>
      <c r="W43" s="153" t="e">
        <f t="shared" si="3"/>
        <v>#N/A</v>
      </c>
      <c r="X43" s="153" t="e">
        <f t="shared" si="3"/>
        <v>#N/A</v>
      </c>
    </row>
    <row r="44" spans="1:24">
      <c r="A44" s="153" t="s">
        <v>1460</v>
      </c>
      <c r="B44" s="155">
        <v>1</v>
      </c>
      <c r="C44" s="153" t="s">
        <v>1462</v>
      </c>
      <c r="D44" s="155"/>
      <c r="E44" s="153">
        <v>4</v>
      </c>
      <c r="I44" s="153" t="s">
        <v>1381</v>
      </c>
      <c r="J44" s="138">
        <v>9</v>
      </c>
      <c r="K44" s="153" t="s">
        <v>1463</v>
      </c>
      <c r="L44" s="151" t="s">
        <v>74</v>
      </c>
      <c r="M44" s="152"/>
      <c r="Q44" s="182" t="s">
        <v>1439</v>
      </c>
      <c r="R44" s="187" t="s">
        <v>1435</v>
      </c>
      <c r="S44" s="153" t="str">
        <f>INDEX('Catalysts -- Key'!Z$3:Z$58,MATCH(K44,'Catalysts -- Key'!X$3:X$58,0))</f>
        <v>none</v>
      </c>
      <c r="T44" s="153">
        <v>9</v>
      </c>
      <c r="V44" s="153" t="e">
        <f t="shared" si="3"/>
        <v>#N/A</v>
      </c>
      <c r="W44" s="153" t="e">
        <f t="shared" si="3"/>
        <v>#N/A</v>
      </c>
      <c r="X44" s="153" t="e">
        <f t="shared" si="3"/>
        <v>#N/A</v>
      </c>
    </row>
    <row r="45" spans="1:24">
      <c r="A45" s="153" t="s">
        <v>1466</v>
      </c>
      <c r="B45" s="149">
        <v>1</v>
      </c>
      <c r="C45" s="154" t="s">
        <v>1468</v>
      </c>
      <c r="D45" s="155"/>
      <c r="E45" s="154">
        <v>4</v>
      </c>
      <c r="I45" s="154" t="s">
        <v>1381</v>
      </c>
      <c r="J45" s="138">
        <v>11</v>
      </c>
      <c r="K45" s="154" t="s">
        <v>1469</v>
      </c>
      <c r="L45" s="151" t="s">
        <v>74</v>
      </c>
      <c r="M45" s="152"/>
      <c r="Q45" s="182" t="s">
        <v>1439</v>
      </c>
      <c r="R45" s="187" t="s">
        <v>1435</v>
      </c>
      <c r="S45" s="153" t="str">
        <f>INDEX('Catalysts -- Key'!Z$3:Z$58,MATCH(K45,'Catalysts -- Key'!X$3:X$58,0))</f>
        <v>none</v>
      </c>
      <c r="T45" s="153">
        <v>11</v>
      </c>
      <c r="V45" s="153" t="e">
        <f t="shared" si="3"/>
        <v>#N/A</v>
      </c>
      <c r="W45" s="153" t="e">
        <f t="shared" si="3"/>
        <v>#N/A</v>
      </c>
      <c r="X45" s="153" t="e">
        <f t="shared" si="3"/>
        <v>#N/A</v>
      </c>
    </row>
    <row r="46" spans="1:24">
      <c r="A46" s="138" t="s">
        <v>1496</v>
      </c>
      <c r="B46" s="149">
        <v>1</v>
      </c>
      <c r="C46" s="154" t="s">
        <v>1498</v>
      </c>
      <c r="D46" s="155"/>
      <c r="E46" s="154">
        <v>3</v>
      </c>
      <c r="I46" s="154" t="s">
        <v>1381</v>
      </c>
      <c r="J46" s="138">
        <v>19</v>
      </c>
      <c r="K46" s="154" t="s">
        <v>1499</v>
      </c>
      <c r="L46" s="151" t="s">
        <v>74</v>
      </c>
      <c r="M46" s="152"/>
      <c r="Q46" s="182" t="s">
        <v>1439</v>
      </c>
      <c r="R46" s="187" t="s">
        <v>1435</v>
      </c>
      <c r="S46" s="153" t="str">
        <f>INDEX('Catalysts -- Key'!Z$3:Z$58,MATCH(K46,'Catalysts -- Key'!X$3:X$58,0))</f>
        <v>none</v>
      </c>
      <c r="T46" s="153">
        <v>19</v>
      </c>
      <c r="V46" s="153" t="e">
        <f t="shared" si="3"/>
        <v>#N/A</v>
      </c>
      <c r="W46" s="153" t="e">
        <f t="shared" si="3"/>
        <v>#N/A</v>
      </c>
      <c r="X46" s="153" t="e">
        <f t="shared" si="3"/>
        <v>#N/A</v>
      </c>
    </row>
    <row r="47" spans="1:24">
      <c r="A47" s="138" t="s">
        <v>1502</v>
      </c>
      <c r="B47" s="149">
        <v>1</v>
      </c>
      <c r="C47" s="154" t="s">
        <v>1504</v>
      </c>
      <c r="D47" s="155"/>
      <c r="E47" s="154">
        <v>3</v>
      </c>
      <c r="I47" s="154" t="s">
        <v>1381</v>
      </c>
      <c r="J47" s="138">
        <v>21</v>
      </c>
      <c r="K47" s="154" t="s">
        <v>1505</v>
      </c>
      <c r="L47" s="151" t="s">
        <v>74</v>
      </c>
      <c r="M47" s="152"/>
      <c r="Q47" s="182" t="s">
        <v>1439</v>
      </c>
      <c r="R47" s="187" t="s">
        <v>1435</v>
      </c>
      <c r="S47" s="153" t="str">
        <f>INDEX('Catalysts -- Key'!Z$3:Z$58,MATCH(K47,'Catalysts -- Key'!X$3:X$58,0))</f>
        <v>none</v>
      </c>
      <c r="T47" s="153">
        <v>21</v>
      </c>
      <c r="V47" s="153" t="e">
        <f t="shared" si="3"/>
        <v>#N/A</v>
      </c>
      <c r="W47" s="153" t="e">
        <f t="shared" si="3"/>
        <v>#N/A</v>
      </c>
      <c r="X47" s="153" t="e">
        <f t="shared" si="3"/>
        <v>#N/A</v>
      </c>
    </row>
    <row r="48" spans="1:24">
      <c r="A48" s="138" t="s">
        <v>1516</v>
      </c>
      <c r="B48" s="149">
        <v>1</v>
      </c>
      <c r="C48" s="154" t="s">
        <v>1518</v>
      </c>
      <c r="D48" s="155"/>
      <c r="E48" s="154">
        <v>2</v>
      </c>
      <c r="F48" s="167"/>
      <c r="I48" s="154" t="s">
        <v>1381</v>
      </c>
      <c r="J48" s="138">
        <v>25</v>
      </c>
      <c r="K48" s="154" t="s">
        <v>1519</v>
      </c>
      <c r="L48" s="151" t="s">
        <v>74</v>
      </c>
      <c r="M48" s="152"/>
      <c r="Q48" s="182" t="s">
        <v>1439</v>
      </c>
      <c r="R48" s="187" t="s">
        <v>1435</v>
      </c>
      <c r="S48" s="153" t="str">
        <f>INDEX('Catalysts -- Key'!Z$3:Z$58,MATCH(K48,'Catalysts -- Key'!X$3:X$58,0))</f>
        <v>none</v>
      </c>
      <c r="T48" s="153">
        <v>25</v>
      </c>
      <c r="V48" s="153" t="e">
        <f t="shared" si="3"/>
        <v>#N/A</v>
      </c>
      <c r="W48" s="153" t="e">
        <f t="shared" si="3"/>
        <v>#N/A</v>
      </c>
      <c r="X48" s="153" t="e">
        <f t="shared" si="3"/>
        <v>#N/A</v>
      </c>
    </row>
    <row r="49" spans="1:24">
      <c r="A49" s="141" t="s">
        <v>1530</v>
      </c>
      <c r="B49" s="156">
        <v>1</v>
      </c>
      <c r="C49" s="185" t="s">
        <v>1532</v>
      </c>
      <c r="D49" s="186"/>
      <c r="E49" s="185">
        <v>2</v>
      </c>
      <c r="G49" s="169"/>
      <c r="H49" s="169"/>
      <c r="I49" s="185" t="s">
        <v>1381</v>
      </c>
      <c r="J49" s="141">
        <v>29</v>
      </c>
      <c r="K49" s="185" t="s">
        <v>1533</v>
      </c>
      <c r="L49" s="158" t="s">
        <v>74</v>
      </c>
      <c r="M49" s="152"/>
      <c r="Q49" s="182" t="s">
        <v>1439</v>
      </c>
      <c r="R49" s="187" t="s">
        <v>1435</v>
      </c>
      <c r="S49" s="153" t="str">
        <f>INDEX('Catalysts -- Key'!Z$3:Z$58,MATCH(K49,'Catalysts -- Key'!X$3:X$58,0))</f>
        <v>none</v>
      </c>
      <c r="T49" s="153">
        <v>29</v>
      </c>
      <c r="V49" s="153" t="e">
        <f t="shared" si="3"/>
        <v>#N/A</v>
      </c>
      <c r="W49" s="153" t="e">
        <f t="shared" si="3"/>
        <v>#N/A</v>
      </c>
      <c r="X49" s="153" t="e">
        <f t="shared" si="3"/>
        <v>#N/A</v>
      </c>
    </row>
    <row r="51" spans="1:24">
      <c r="A51" s="148" t="s">
        <v>460</v>
      </c>
    </row>
    <row r="52" spans="1:24">
      <c r="A52" s="138" t="s">
        <v>1382</v>
      </c>
      <c r="B52" s="149">
        <v>1</v>
      </c>
      <c r="C52" s="138" t="s">
        <v>1431</v>
      </c>
      <c r="D52" s="150" t="s">
        <v>1432</v>
      </c>
      <c r="E52" s="138">
        <v>6</v>
      </c>
      <c r="F52" s="138" t="s">
        <v>1433</v>
      </c>
      <c r="G52" s="138">
        <v>20</v>
      </c>
      <c r="H52" s="138">
        <v>300</v>
      </c>
      <c r="I52" s="138" t="s">
        <v>1381</v>
      </c>
      <c r="J52" s="138">
        <v>1</v>
      </c>
      <c r="K52" s="138" t="s">
        <v>1434</v>
      </c>
      <c r="L52" s="151" t="s">
        <v>74</v>
      </c>
      <c r="M52" s="152"/>
      <c r="N52" s="138" t="s">
        <v>1433</v>
      </c>
      <c r="Q52" s="187" t="s">
        <v>1435</v>
      </c>
      <c r="R52" s="153" t="s">
        <v>1436</v>
      </c>
      <c r="S52" s="153" t="str">
        <f>INDEX('Catalysts -- Key'!Z$3:Z$58,MATCH(K52,'Catalysts -- Key'!X$3:X$58,0))</f>
        <v>shard</v>
      </c>
      <c r="T52" s="153">
        <v>1</v>
      </c>
      <c r="V52" s="153">
        <f t="shared" ref="V52:X59" si="4">INDEX($E$42:$E$80,MATCH(N52,$A$42:$A$80,0))</f>
        <v>5</v>
      </c>
      <c r="W52" s="153" t="e">
        <f t="shared" si="4"/>
        <v>#N/A</v>
      </c>
      <c r="X52" s="153" t="e">
        <f t="shared" si="4"/>
        <v>#N/A</v>
      </c>
    </row>
    <row r="53" spans="1:24">
      <c r="A53" s="138" t="s">
        <v>1387</v>
      </c>
      <c r="B53" s="149">
        <v>1</v>
      </c>
      <c r="C53" s="138" t="s">
        <v>1448</v>
      </c>
      <c r="D53" s="150" t="s">
        <v>1449</v>
      </c>
      <c r="E53" s="138">
        <v>6</v>
      </c>
      <c r="F53" s="138" t="s">
        <v>1450</v>
      </c>
      <c r="G53" s="138">
        <v>20</v>
      </c>
      <c r="H53" s="138">
        <v>325</v>
      </c>
      <c r="I53" s="138" t="s">
        <v>1381</v>
      </c>
      <c r="J53" s="138">
        <v>5</v>
      </c>
      <c r="K53" s="138" t="s">
        <v>1451</v>
      </c>
      <c r="L53" s="151" t="s">
        <v>74</v>
      </c>
      <c r="M53" s="152"/>
      <c r="N53" s="138" t="s">
        <v>1450</v>
      </c>
      <c r="Q53" s="187" t="s">
        <v>1435</v>
      </c>
      <c r="R53" s="153" t="s">
        <v>1436</v>
      </c>
      <c r="S53" s="153" t="str">
        <f>INDEX('Catalysts -- Key'!Z$3:Z$58,MATCH(K53,'Catalysts -- Key'!X$3:X$58,0))</f>
        <v>shard</v>
      </c>
      <c r="T53" s="153">
        <v>5</v>
      </c>
      <c r="V53" s="153">
        <f t="shared" si="4"/>
        <v>5</v>
      </c>
      <c r="W53" s="153" t="e">
        <f t="shared" si="4"/>
        <v>#N/A</v>
      </c>
      <c r="X53" s="153" t="e">
        <f t="shared" si="4"/>
        <v>#N/A</v>
      </c>
    </row>
    <row r="54" spans="1:24">
      <c r="A54" s="138" t="s">
        <v>1390</v>
      </c>
      <c r="B54" s="149">
        <v>1</v>
      </c>
      <c r="C54" s="138" t="s">
        <v>1458</v>
      </c>
      <c r="D54" s="150" t="s">
        <v>1459</v>
      </c>
      <c r="E54" s="138">
        <v>5</v>
      </c>
      <c r="F54" s="153" t="s">
        <v>1460</v>
      </c>
      <c r="G54" s="138">
        <v>20</v>
      </c>
      <c r="H54" s="138">
        <v>300</v>
      </c>
      <c r="I54" s="138" t="s">
        <v>1381</v>
      </c>
      <c r="J54" s="138">
        <v>8</v>
      </c>
      <c r="K54" s="138" t="s">
        <v>1461</v>
      </c>
      <c r="L54" s="151" t="s">
        <v>74</v>
      </c>
      <c r="M54" s="152"/>
      <c r="N54" s="153" t="s">
        <v>1460</v>
      </c>
      <c r="Q54" s="187" t="s">
        <v>1435</v>
      </c>
      <c r="R54" s="153" t="s">
        <v>1436</v>
      </c>
      <c r="S54" s="153" t="str">
        <f>INDEX('Catalysts -- Key'!Z$3:Z$58,MATCH(K54,'Catalysts -- Key'!X$3:X$58,0))</f>
        <v>shard</v>
      </c>
      <c r="T54" s="153">
        <v>8</v>
      </c>
      <c r="V54" s="153">
        <f t="shared" si="4"/>
        <v>4</v>
      </c>
      <c r="W54" s="153" t="e">
        <f t="shared" si="4"/>
        <v>#N/A</v>
      </c>
      <c r="X54" s="153" t="e">
        <f t="shared" si="4"/>
        <v>#N/A</v>
      </c>
    </row>
    <row r="55" spans="1:24">
      <c r="A55" s="138" t="s">
        <v>1389</v>
      </c>
      <c r="B55" s="149">
        <v>1</v>
      </c>
      <c r="C55" s="138" t="s">
        <v>1464</v>
      </c>
      <c r="D55" s="150" t="s">
        <v>1465</v>
      </c>
      <c r="E55" s="138">
        <v>5</v>
      </c>
      <c r="F55" s="153" t="s">
        <v>1466</v>
      </c>
      <c r="G55" s="138">
        <v>20</v>
      </c>
      <c r="H55" s="138">
        <v>300</v>
      </c>
      <c r="I55" s="138" t="s">
        <v>1381</v>
      </c>
      <c r="J55" s="138">
        <v>10</v>
      </c>
      <c r="K55" s="159" t="s">
        <v>1467</v>
      </c>
      <c r="L55" s="151" t="s">
        <v>74</v>
      </c>
      <c r="M55" s="152"/>
      <c r="N55" s="153" t="s">
        <v>1466</v>
      </c>
      <c r="Q55" s="187" t="s">
        <v>1435</v>
      </c>
      <c r="R55" s="153" t="s">
        <v>1436</v>
      </c>
      <c r="S55" s="153" t="str">
        <f>INDEX('Catalysts -- Key'!Z$3:Z$58,MATCH(K55,'Catalysts -- Key'!X$3:X$58,0))</f>
        <v>shard</v>
      </c>
      <c r="T55" s="153">
        <v>10</v>
      </c>
      <c r="V55" s="153">
        <f t="shared" si="4"/>
        <v>4</v>
      </c>
      <c r="W55" s="153" t="e">
        <f t="shared" si="4"/>
        <v>#N/A</v>
      </c>
      <c r="X55" s="153" t="e">
        <f t="shared" si="4"/>
        <v>#N/A</v>
      </c>
    </row>
    <row r="56" spans="1:24">
      <c r="A56" s="138" t="s">
        <v>1397</v>
      </c>
      <c r="B56" s="149">
        <v>1</v>
      </c>
      <c r="C56" s="138" t="s">
        <v>1494</v>
      </c>
      <c r="D56" s="150" t="s">
        <v>1495</v>
      </c>
      <c r="E56" s="138">
        <v>4</v>
      </c>
      <c r="F56" s="138" t="s">
        <v>1496</v>
      </c>
      <c r="G56" s="138">
        <v>20</v>
      </c>
      <c r="H56" s="138">
        <v>290</v>
      </c>
      <c r="I56" s="138" t="s">
        <v>1381</v>
      </c>
      <c r="J56" s="138">
        <v>18</v>
      </c>
      <c r="K56" s="138" t="s">
        <v>1497</v>
      </c>
      <c r="L56" s="151" t="s">
        <v>74</v>
      </c>
      <c r="M56" s="152"/>
      <c r="N56" s="138" t="s">
        <v>1496</v>
      </c>
      <c r="Q56" s="187" t="s">
        <v>1435</v>
      </c>
      <c r="R56" s="153" t="s">
        <v>1436</v>
      </c>
      <c r="S56" s="153" t="str">
        <f>INDEX('Catalysts -- Key'!Z$3:Z$58,MATCH(K56,'Catalysts -- Key'!X$3:X$58,0))</f>
        <v>shard</v>
      </c>
      <c r="T56" s="153">
        <v>18</v>
      </c>
      <c r="V56" s="153">
        <f t="shared" si="4"/>
        <v>3</v>
      </c>
      <c r="W56" s="153" t="e">
        <f t="shared" si="4"/>
        <v>#N/A</v>
      </c>
      <c r="X56" s="153" t="e">
        <f t="shared" si="4"/>
        <v>#N/A</v>
      </c>
    </row>
    <row r="57" spans="1:24">
      <c r="A57" s="141" t="s">
        <v>1396</v>
      </c>
      <c r="B57" s="156">
        <v>1</v>
      </c>
      <c r="C57" s="141" t="s">
        <v>1500</v>
      </c>
      <c r="D57" s="157" t="s">
        <v>1501</v>
      </c>
      <c r="E57" s="141">
        <v>4</v>
      </c>
      <c r="F57" s="141" t="s">
        <v>1502</v>
      </c>
      <c r="G57" s="141">
        <v>20</v>
      </c>
      <c r="H57" s="141">
        <v>290</v>
      </c>
      <c r="I57" s="141" t="s">
        <v>1381</v>
      </c>
      <c r="J57" s="141">
        <v>20</v>
      </c>
      <c r="K57" s="141" t="s">
        <v>1503</v>
      </c>
      <c r="L57" s="158" t="s">
        <v>74</v>
      </c>
      <c r="M57" s="164"/>
      <c r="N57" s="138" t="s">
        <v>1502</v>
      </c>
      <c r="Q57" s="187" t="s">
        <v>1435</v>
      </c>
      <c r="R57" s="153" t="s">
        <v>1436</v>
      </c>
      <c r="S57" s="153" t="str">
        <f>INDEX('Catalysts -- Key'!Z$3:Z$58,MATCH(K57,'Catalysts -- Key'!X$3:X$58,0))</f>
        <v>shard</v>
      </c>
      <c r="T57" s="153">
        <v>20</v>
      </c>
      <c r="V57" s="153">
        <f t="shared" si="4"/>
        <v>3</v>
      </c>
      <c r="W57" s="153" t="e">
        <f t="shared" si="4"/>
        <v>#N/A</v>
      </c>
      <c r="X57" s="153" t="e">
        <f t="shared" si="4"/>
        <v>#N/A</v>
      </c>
    </row>
    <row r="58" spans="1:24">
      <c r="A58" s="138" t="s">
        <v>1403</v>
      </c>
      <c r="B58" s="149">
        <v>1</v>
      </c>
      <c r="C58" s="138" t="s">
        <v>1514</v>
      </c>
      <c r="D58" s="150" t="s">
        <v>1515</v>
      </c>
      <c r="E58" s="138">
        <v>3</v>
      </c>
      <c r="F58" s="138" t="s">
        <v>1516</v>
      </c>
      <c r="G58" s="138">
        <v>20</v>
      </c>
      <c r="H58" s="138">
        <v>285</v>
      </c>
      <c r="I58" s="138" t="s">
        <v>1381</v>
      </c>
      <c r="J58" s="138">
        <v>24</v>
      </c>
      <c r="K58" s="138" t="s">
        <v>1517</v>
      </c>
      <c r="L58" s="151" t="s">
        <v>74</v>
      </c>
      <c r="M58" s="152"/>
      <c r="N58" s="138" t="s">
        <v>1516</v>
      </c>
      <c r="Q58" s="187" t="s">
        <v>1435</v>
      </c>
      <c r="R58" s="153" t="s">
        <v>1436</v>
      </c>
      <c r="S58" s="153" t="str">
        <f>INDEX('Catalysts -- Key'!Z$3:Z$58,MATCH(K58,'Catalysts -- Key'!X$3:X$58,0))</f>
        <v>shard</v>
      </c>
      <c r="T58" s="153">
        <v>24</v>
      </c>
      <c r="V58" s="153">
        <f t="shared" si="4"/>
        <v>2</v>
      </c>
      <c r="W58" s="153" t="e">
        <f t="shared" si="4"/>
        <v>#N/A</v>
      </c>
      <c r="X58" s="153" t="e">
        <f t="shared" si="4"/>
        <v>#N/A</v>
      </c>
    </row>
    <row r="59" spans="1:24">
      <c r="A59" s="138" t="s">
        <v>1399</v>
      </c>
      <c r="B59" s="149">
        <v>1</v>
      </c>
      <c r="C59" s="138" t="s">
        <v>1528</v>
      </c>
      <c r="D59" s="150" t="s">
        <v>1529</v>
      </c>
      <c r="E59" s="138">
        <v>3</v>
      </c>
      <c r="F59" s="138" t="s">
        <v>1530</v>
      </c>
      <c r="G59" s="138">
        <v>20</v>
      </c>
      <c r="H59" s="138">
        <v>285</v>
      </c>
      <c r="I59" s="138" t="s">
        <v>1381</v>
      </c>
      <c r="J59" s="138">
        <v>28</v>
      </c>
      <c r="K59" s="138" t="s">
        <v>1531</v>
      </c>
      <c r="L59" s="151" t="s">
        <v>74</v>
      </c>
      <c r="M59" s="152"/>
      <c r="N59" s="138" t="s">
        <v>1530</v>
      </c>
      <c r="Q59" s="187" t="s">
        <v>1435</v>
      </c>
      <c r="R59" s="153" t="s">
        <v>1436</v>
      </c>
      <c r="S59" s="153" t="str">
        <f>INDEX('Catalysts -- Key'!Z$3:Z$58,MATCH(K59,'Catalysts -- Key'!X$3:X$58,0))</f>
        <v>shard</v>
      </c>
      <c r="T59" s="153">
        <v>28</v>
      </c>
      <c r="V59" s="153">
        <f t="shared" si="4"/>
        <v>2</v>
      </c>
      <c r="W59" s="153" t="e">
        <f t="shared" si="4"/>
        <v>#N/A</v>
      </c>
      <c r="X59" s="153" t="e">
        <f t="shared" si="4"/>
        <v>#N/A</v>
      </c>
    </row>
    <row r="60" spans="1:24">
      <c r="A60" s="139"/>
      <c r="B60" s="137"/>
      <c r="C60" s="139"/>
      <c r="D60" s="139"/>
      <c r="E60" s="139"/>
      <c r="F60" s="139"/>
      <c r="G60" s="139"/>
      <c r="H60" s="139"/>
      <c r="I60" s="139"/>
      <c r="J60" s="139"/>
      <c r="K60" s="139"/>
      <c r="L60" s="192"/>
      <c r="M60" s="192"/>
      <c r="N60" s="139"/>
      <c r="O60" s="154"/>
      <c r="P60" s="154"/>
      <c r="Q60" s="193"/>
      <c r="R60" s="154"/>
      <c r="S60" s="154"/>
      <c r="T60" s="154"/>
      <c r="U60" s="154"/>
      <c r="V60" s="154"/>
      <c r="W60" s="154"/>
      <c r="X60" s="154"/>
    </row>
    <row r="61" spans="1:24">
      <c r="A61" s="194" t="s">
        <v>460</v>
      </c>
      <c r="B61" s="137"/>
      <c r="C61" s="139"/>
      <c r="D61" s="139"/>
      <c r="E61" s="139"/>
      <c r="F61" s="139"/>
      <c r="G61" s="139"/>
      <c r="H61" s="139"/>
      <c r="I61" s="139"/>
      <c r="J61" s="139"/>
      <c r="K61" s="139"/>
      <c r="L61" s="192"/>
      <c r="M61" s="192"/>
      <c r="N61" s="139"/>
      <c r="O61" s="154"/>
      <c r="P61" s="154"/>
      <c r="Q61" s="193"/>
      <c r="R61" s="154"/>
      <c r="S61" s="154"/>
      <c r="T61" s="154"/>
      <c r="U61" s="154"/>
      <c r="V61" s="154"/>
      <c r="W61" s="154"/>
      <c r="X61" s="154"/>
    </row>
    <row r="62" spans="1:24">
      <c r="A62" s="138" t="s">
        <v>1386</v>
      </c>
      <c r="B62" s="149">
        <v>0</v>
      </c>
      <c r="C62" s="138" t="s">
        <v>1440</v>
      </c>
      <c r="D62" s="150" t="s">
        <v>1441</v>
      </c>
      <c r="E62" s="138">
        <v>6</v>
      </c>
      <c r="F62" s="138" t="s">
        <v>1442</v>
      </c>
      <c r="G62" s="138" t="s">
        <v>1409</v>
      </c>
      <c r="H62" s="138">
        <v>375</v>
      </c>
      <c r="I62" s="138" t="s">
        <v>1381</v>
      </c>
      <c r="J62" s="138">
        <v>3</v>
      </c>
      <c r="K62" s="138" t="s">
        <v>1443</v>
      </c>
      <c r="L62" s="151" t="s">
        <v>74</v>
      </c>
      <c r="M62" s="152"/>
      <c r="N62" s="138" t="s">
        <v>1392</v>
      </c>
      <c r="O62" s="153" t="s">
        <v>1393</v>
      </c>
      <c r="P62" s="153" t="s">
        <v>1404</v>
      </c>
      <c r="Q62" s="154" t="s">
        <v>1436</v>
      </c>
      <c r="R62" s="153" t="s">
        <v>1436</v>
      </c>
      <c r="S62" s="153" t="str">
        <f>INDEX('Catalysts -- Key'!Z$3:Z$58,MATCH(K62,'Catalysts -- Key'!X$3:X$58,0))</f>
        <v>shard</v>
      </c>
      <c r="T62" s="153">
        <v>3</v>
      </c>
      <c r="V62" s="153">
        <f t="shared" ref="V62:V80" si="5">INDEX($E$42:$E$80,MATCH(N62,$A$42:$A$80,0))</f>
        <v>5</v>
      </c>
      <c r="W62" s="153">
        <f t="shared" ref="W62:W80" si="6">INDEX($E$42:$E$80,MATCH(O62,$A$42:$A$80,0))</f>
        <v>4</v>
      </c>
      <c r="X62" s="153">
        <f t="shared" ref="X62:X80" si="7">INDEX($E$42:$E$80,MATCH(P62,$A$42:$A$80,0))</f>
        <v>2</v>
      </c>
    </row>
    <row r="63" spans="1:24">
      <c r="A63" s="138" t="s">
        <v>1385</v>
      </c>
      <c r="B63" s="149">
        <v>0</v>
      </c>
      <c r="C63" s="138" t="s">
        <v>1444</v>
      </c>
      <c r="D63" s="150" t="s">
        <v>1445</v>
      </c>
      <c r="E63" s="138">
        <v>6</v>
      </c>
      <c r="F63" s="138" t="s">
        <v>1446</v>
      </c>
      <c r="G63" s="138" t="s">
        <v>1409</v>
      </c>
      <c r="H63" s="138">
        <v>375</v>
      </c>
      <c r="I63" s="138" t="s">
        <v>1381</v>
      </c>
      <c r="J63" s="138">
        <v>4</v>
      </c>
      <c r="K63" s="138" t="s">
        <v>1447</v>
      </c>
      <c r="L63" s="151" t="s">
        <v>74</v>
      </c>
      <c r="M63" s="152"/>
      <c r="N63" s="138" t="s">
        <v>1388</v>
      </c>
      <c r="O63" s="153" t="s">
        <v>1395</v>
      </c>
      <c r="P63" s="153" t="s">
        <v>1406</v>
      </c>
      <c r="Q63" s="154" t="s">
        <v>1436</v>
      </c>
      <c r="R63" s="153" t="s">
        <v>1436</v>
      </c>
      <c r="S63" s="153" t="str">
        <f>INDEX('Catalysts -- Key'!Z$3:Z$58,MATCH(K63,'Catalysts -- Key'!X$3:X$58,0))</f>
        <v>shard</v>
      </c>
      <c r="T63" s="153">
        <v>4</v>
      </c>
      <c r="V63" s="153">
        <f t="shared" si="5"/>
        <v>5</v>
      </c>
      <c r="W63" s="153">
        <f t="shared" si="6"/>
        <v>4</v>
      </c>
      <c r="X63" s="153">
        <f t="shared" si="7"/>
        <v>2</v>
      </c>
    </row>
    <row r="64" spans="1:24">
      <c r="A64" s="138" t="s">
        <v>1383</v>
      </c>
      <c r="B64" s="149">
        <v>0</v>
      </c>
      <c r="C64" s="138" t="s">
        <v>1454</v>
      </c>
      <c r="D64" s="150" t="s">
        <v>1455</v>
      </c>
      <c r="E64" s="138">
        <v>6</v>
      </c>
      <c r="F64" s="138" t="s">
        <v>1456</v>
      </c>
      <c r="G64" s="138" t="s">
        <v>1409</v>
      </c>
      <c r="H64" s="138">
        <v>375</v>
      </c>
      <c r="I64" s="138" t="s">
        <v>1381</v>
      </c>
      <c r="J64" s="138">
        <v>7</v>
      </c>
      <c r="K64" s="138" t="s">
        <v>1457</v>
      </c>
      <c r="L64" s="151" t="s">
        <v>74</v>
      </c>
      <c r="M64" s="152"/>
      <c r="N64" s="138" t="s">
        <v>1391</v>
      </c>
      <c r="O64" s="153" t="s">
        <v>1394</v>
      </c>
      <c r="P64" s="153" t="s">
        <v>1405</v>
      </c>
      <c r="Q64" s="154" t="s">
        <v>1436</v>
      </c>
      <c r="R64" s="153" t="s">
        <v>1436</v>
      </c>
      <c r="S64" s="153" t="str">
        <f>INDEX('Catalysts -- Key'!Z$3:Z$58,MATCH(K64,'Catalysts -- Key'!X$3:X$58,0))</f>
        <v>shard</v>
      </c>
      <c r="T64" s="153">
        <v>7</v>
      </c>
      <c r="V64" s="153">
        <f t="shared" si="5"/>
        <v>5</v>
      </c>
      <c r="W64" s="153">
        <f t="shared" si="6"/>
        <v>4</v>
      </c>
      <c r="X64" s="153">
        <f t="shared" si="7"/>
        <v>2</v>
      </c>
    </row>
    <row r="65" spans="1:24">
      <c r="A65" s="138" t="s">
        <v>1392</v>
      </c>
      <c r="B65" s="149">
        <v>1</v>
      </c>
      <c r="C65" s="138" t="s">
        <v>1470</v>
      </c>
      <c r="D65" s="150" t="s">
        <v>1471</v>
      </c>
      <c r="E65" s="138">
        <v>5</v>
      </c>
      <c r="F65" s="138" t="s">
        <v>1472</v>
      </c>
      <c r="G65" s="138" t="s">
        <v>1384</v>
      </c>
      <c r="H65" s="138">
        <v>245</v>
      </c>
      <c r="I65" s="138" t="s">
        <v>1381</v>
      </c>
      <c r="J65" s="138">
        <v>12</v>
      </c>
      <c r="K65" s="138" t="s">
        <v>1473</v>
      </c>
      <c r="L65" s="151" t="s">
        <v>74</v>
      </c>
      <c r="M65" s="152"/>
      <c r="N65" s="138" t="s">
        <v>1394</v>
      </c>
      <c r="O65" s="153" t="s">
        <v>1410</v>
      </c>
      <c r="P65" s="153" t="s">
        <v>1412</v>
      </c>
      <c r="Q65" s="154" t="s">
        <v>1436</v>
      </c>
      <c r="R65" s="153" t="s">
        <v>1436</v>
      </c>
      <c r="S65" s="153" t="str">
        <f>INDEX('Catalysts -- Key'!Z$3:Z$58,MATCH(K65,'Catalysts -- Key'!X$3:X$58,0))</f>
        <v>shard</v>
      </c>
      <c r="T65" s="153">
        <v>12</v>
      </c>
      <c r="V65" s="153">
        <f t="shared" si="5"/>
        <v>4</v>
      </c>
      <c r="W65" s="153">
        <f t="shared" si="6"/>
        <v>2</v>
      </c>
      <c r="X65" s="153" t="e">
        <f t="shared" si="7"/>
        <v>#N/A</v>
      </c>
    </row>
    <row r="66" spans="1:24">
      <c r="A66" s="140" t="s">
        <v>1388</v>
      </c>
      <c r="B66" s="160">
        <v>1</v>
      </c>
      <c r="C66" s="140" t="s">
        <v>1474</v>
      </c>
      <c r="D66" s="161" t="s">
        <v>1475</v>
      </c>
      <c r="E66" s="140">
        <v>5</v>
      </c>
      <c r="F66" s="140" t="s">
        <v>1476</v>
      </c>
      <c r="G66" s="138" t="s">
        <v>1384</v>
      </c>
      <c r="H66" s="138">
        <v>245</v>
      </c>
      <c r="I66" s="140" t="s">
        <v>1381</v>
      </c>
      <c r="J66" s="140">
        <v>13</v>
      </c>
      <c r="K66" s="140" t="s">
        <v>1477</v>
      </c>
      <c r="L66" s="162" t="s">
        <v>74</v>
      </c>
      <c r="M66" s="163"/>
      <c r="N66" s="138" t="s">
        <v>1393</v>
      </c>
      <c r="O66" s="153" t="s">
        <v>1407</v>
      </c>
      <c r="P66" s="153" t="s">
        <v>1413</v>
      </c>
      <c r="Q66" s="154" t="s">
        <v>1436</v>
      </c>
      <c r="R66" s="153" t="s">
        <v>1436</v>
      </c>
      <c r="S66" s="153" t="str">
        <f>INDEX('Catalysts -- Key'!Z$3:Z$58,MATCH(K66,'Catalysts -- Key'!X$3:X$58,0))</f>
        <v>shard</v>
      </c>
      <c r="T66" s="153">
        <v>13</v>
      </c>
      <c r="V66" s="153">
        <f t="shared" si="5"/>
        <v>4</v>
      </c>
      <c r="W66" s="153">
        <f t="shared" si="6"/>
        <v>2</v>
      </c>
      <c r="X66" s="153" t="e">
        <f t="shared" si="7"/>
        <v>#N/A</v>
      </c>
    </row>
    <row r="67" spans="1:24">
      <c r="A67" s="138" t="s">
        <v>1391</v>
      </c>
      <c r="B67" s="149">
        <v>1</v>
      </c>
      <c r="C67" s="138" t="s">
        <v>1478</v>
      </c>
      <c r="D67" s="150" t="s">
        <v>1479</v>
      </c>
      <c r="E67" s="138">
        <v>5</v>
      </c>
      <c r="F67" s="138" t="s">
        <v>1480</v>
      </c>
      <c r="G67" s="141" t="s">
        <v>1384</v>
      </c>
      <c r="H67" s="141">
        <v>245</v>
      </c>
      <c r="I67" s="138" t="s">
        <v>1381</v>
      </c>
      <c r="J67" s="138">
        <v>14</v>
      </c>
      <c r="K67" s="138" t="s">
        <v>1481</v>
      </c>
      <c r="L67" s="151" t="s">
        <v>74</v>
      </c>
      <c r="M67" s="152"/>
      <c r="N67" s="138" t="s">
        <v>1395</v>
      </c>
      <c r="O67" s="153" t="s">
        <v>1408</v>
      </c>
      <c r="P67" s="153" t="s">
        <v>1415</v>
      </c>
      <c r="Q67" s="154" t="s">
        <v>1436</v>
      </c>
      <c r="R67" s="153" t="s">
        <v>1436</v>
      </c>
      <c r="S67" s="153" t="str">
        <f>INDEX('Catalysts -- Key'!Z$3:Z$58,MATCH(K67,'Catalysts -- Key'!X$3:X$58,0))</f>
        <v>shard</v>
      </c>
      <c r="T67" s="153">
        <v>14</v>
      </c>
      <c r="V67" s="153">
        <f t="shared" si="5"/>
        <v>4</v>
      </c>
      <c r="W67" s="153">
        <f t="shared" si="6"/>
        <v>2</v>
      </c>
      <c r="X67" s="153" t="e">
        <f t="shared" si="7"/>
        <v>#N/A</v>
      </c>
    </row>
    <row r="68" spans="1:24">
      <c r="A68" s="138" t="s">
        <v>1394</v>
      </c>
      <c r="B68" s="149">
        <v>2</v>
      </c>
      <c r="C68" s="138" t="s">
        <v>1482</v>
      </c>
      <c r="D68" s="150" t="s">
        <v>1483</v>
      </c>
      <c r="E68" s="138">
        <v>4</v>
      </c>
      <c r="F68" s="138" t="s">
        <v>1484</v>
      </c>
      <c r="G68" s="138" t="s">
        <v>1384</v>
      </c>
      <c r="H68" s="138">
        <v>185</v>
      </c>
      <c r="I68" s="138" t="s">
        <v>1381</v>
      </c>
      <c r="J68" s="138">
        <v>15</v>
      </c>
      <c r="K68" s="159" t="s">
        <v>1485</v>
      </c>
      <c r="L68" s="151" t="s">
        <v>74</v>
      </c>
      <c r="M68" s="152"/>
      <c r="N68" s="138" t="s">
        <v>1400</v>
      </c>
      <c r="O68" s="153" t="s">
        <v>1398</v>
      </c>
      <c r="P68" s="153" t="s">
        <v>1405</v>
      </c>
      <c r="Q68" s="154" t="s">
        <v>1436</v>
      </c>
      <c r="R68" s="153" t="s">
        <v>1436</v>
      </c>
      <c r="S68" s="153" t="str">
        <f>INDEX('Catalysts -- Key'!Z$3:Z$58,MATCH(K68,'Catalysts -- Key'!X$3:X$58,0))</f>
        <v>shard</v>
      </c>
      <c r="T68" s="153">
        <v>15</v>
      </c>
      <c r="V68" s="153">
        <f t="shared" si="5"/>
        <v>3</v>
      </c>
      <c r="W68" s="153">
        <f t="shared" si="6"/>
        <v>3</v>
      </c>
      <c r="X68" s="153">
        <f t="shared" si="7"/>
        <v>2</v>
      </c>
    </row>
    <row r="69" spans="1:24">
      <c r="A69" s="138" t="s">
        <v>1395</v>
      </c>
      <c r="B69" s="149">
        <v>2</v>
      </c>
      <c r="C69" s="138" t="s">
        <v>1486</v>
      </c>
      <c r="D69" s="150" t="s">
        <v>1487</v>
      </c>
      <c r="E69" s="138">
        <v>4</v>
      </c>
      <c r="F69" s="138" t="s">
        <v>1488</v>
      </c>
      <c r="G69" s="138" t="s">
        <v>1384</v>
      </c>
      <c r="H69" s="138">
        <v>185</v>
      </c>
      <c r="I69" s="138" t="s">
        <v>1381</v>
      </c>
      <c r="J69" s="138">
        <v>16</v>
      </c>
      <c r="K69" s="138" t="s">
        <v>1489</v>
      </c>
      <c r="L69" s="151" t="s">
        <v>74</v>
      </c>
      <c r="M69" s="152"/>
      <c r="N69" s="138" t="s">
        <v>1401</v>
      </c>
      <c r="O69" s="153" t="s">
        <v>1402</v>
      </c>
      <c r="P69" s="153" t="s">
        <v>1410</v>
      </c>
      <c r="Q69" s="154" t="s">
        <v>1436</v>
      </c>
      <c r="R69" s="153" t="s">
        <v>1436</v>
      </c>
      <c r="S69" s="153" t="str">
        <f>INDEX('Catalysts -- Key'!Z$3:Z$58,MATCH(K69,'Catalysts -- Key'!X$3:X$58,0))</f>
        <v>shard</v>
      </c>
      <c r="T69" s="153">
        <v>16</v>
      </c>
      <c r="V69" s="153">
        <f t="shared" si="5"/>
        <v>3</v>
      </c>
      <c r="W69" s="153">
        <f t="shared" si="6"/>
        <v>3</v>
      </c>
      <c r="X69" s="153">
        <f t="shared" si="7"/>
        <v>2</v>
      </c>
    </row>
    <row r="70" spans="1:24">
      <c r="A70" s="138" t="s">
        <v>1393</v>
      </c>
      <c r="B70" s="149">
        <v>2</v>
      </c>
      <c r="C70" s="138" t="s">
        <v>1490</v>
      </c>
      <c r="D70" s="150" t="s">
        <v>1491</v>
      </c>
      <c r="E70" s="138">
        <v>4</v>
      </c>
      <c r="F70" s="138" t="s">
        <v>1492</v>
      </c>
      <c r="G70" s="138" t="s">
        <v>1384</v>
      </c>
      <c r="H70" s="138">
        <v>185</v>
      </c>
      <c r="I70" s="138" t="s">
        <v>1381</v>
      </c>
      <c r="J70" s="138">
        <v>17</v>
      </c>
      <c r="K70" s="138" t="s">
        <v>1493</v>
      </c>
      <c r="L70" s="151" t="s">
        <v>74</v>
      </c>
      <c r="M70" s="152"/>
      <c r="N70" s="138" t="s">
        <v>1398</v>
      </c>
      <c r="O70" s="153" t="s">
        <v>1400</v>
      </c>
      <c r="P70" s="153" t="s">
        <v>1404</v>
      </c>
      <c r="Q70" s="154" t="s">
        <v>1436</v>
      </c>
      <c r="R70" s="153" t="s">
        <v>1436</v>
      </c>
      <c r="S70" s="153" t="str">
        <f>INDEX('Catalysts -- Key'!Z$3:Z$58,MATCH(K70,'Catalysts -- Key'!X$3:X$58,0))</f>
        <v>shard</v>
      </c>
      <c r="T70" s="153">
        <v>17</v>
      </c>
      <c r="V70" s="153">
        <f t="shared" si="5"/>
        <v>3</v>
      </c>
      <c r="W70" s="153">
        <f t="shared" si="6"/>
        <v>3</v>
      </c>
      <c r="X70" s="153">
        <f t="shared" si="7"/>
        <v>2</v>
      </c>
    </row>
    <row r="71" spans="1:24">
      <c r="A71" s="138" t="s">
        <v>1400</v>
      </c>
      <c r="B71" s="149">
        <v>2</v>
      </c>
      <c r="C71" s="138" t="s">
        <v>1506</v>
      </c>
      <c r="D71" s="150" t="s">
        <v>1507</v>
      </c>
      <c r="E71" s="138">
        <v>3</v>
      </c>
      <c r="F71" s="138" t="s">
        <v>1508</v>
      </c>
      <c r="G71" s="138" t="s">
        <v>1384</v>
      </c>
      <c r="H71" s="138">
        <v>175</v>
      </c>
      <c r="I71" s="138" t="s">
        <v>1381</v>
      </c>
      <c r="J71" s="138">
        <v>22</v>
      </c>
      <c r="K71" s="138" t="s">
        <v>1509</v>
      </c>
      <c r="L71" s="151" t="s">
        <v>74</v>
      </c>
      <c r="M71" s="152"/>
      <c r="N71" s="138" t="s">
        <v>1406</v>
      </c>
      <c r="O71" s="153" t="s">
        <v>1416</v>
      </c>
      <c r="P71" s="153" t="s">
        <v>1417</v>
      </c>
      <c r="Q71" s="154" t="s">
        <v>1436</v>
      </c>
      <c r="R71" s="153" t="s">
        <v>1436</v>
      </c>
      <c r="S71" s="153" t="str">
        <f>INDEX('Catalysts -- Key'!Z$3:Z$58,MATCH(K71,'Catalysts -- Key'!X$3:X$58,0))</f>
        <v>recipe</v>
      </c>
      <c r="T71" s="153">
        <v>22</v>
      </c>
      <c r="V71" s="153">
        <f t="shared" si="5"/>
        <v>2</v>
      </c>
      <c r="W71" s="153" t="e">
        <f t="shared" si="6"/>
        <v>#N/A</v>
      </c>
      <c r="X71" s="153" t="e">
        <f t="shared" si="7"/>
        <v>#N/A</v>
      </c>
    </row>
    <row r="72" spans="1:24">
      <c r="A72" s="138" t="s">
        <v>1402</v>
      </c>
      <c r="B72" s="149">
        <v>1</v>
      </c>
      <c r="C72" s="138" t="s">
        <v>1510</v>
      </c>
      <c r="D72" s="150" t="s">
        <v>1511</v>
      </c>
      <c r="E72" s="138">
        <v>3</v>
      </c>
      <c r="F72" s="138" t="s">
        <v>1512</v>
      </c>
      <c r="G72" s="140" t="s">
        <v>1384</v>
      </c>
      <c r="H72" s="140">
        <v>175</v>
      </c>
      <c r="I72" s="138" t="s">
        <v>1381</v>
      </c>
      <c r="J72" s="138">
        <v>23</v>
      </c>
      <c r="K72" s="138" t="s">
        <v>1513</v>
      </c>
      <c r="L72" s="151" t="s">
        <v>74</v>
      </c>
      <c r="M72" s="152"/>
      <c r="N72" s="138" t="s">
        <v>1408</v>
      </c>
      <c r="O72" s="153" t="s">
        <v>1415</v>
      </c>
      <c r="P72" s="153" t="s">
        <v>1413</v>
      </c>
      <c r="Q72" s="154" t="s">
        <v>1436</v>
      </c>
      <c r="R72" s="153" t="s">
        <v>1436</v>
      </c>
      <c r="S72" s="153" t="str">
        <f>INDEX('Catalysts -- Key'!Z$3:Z$58,MATCH(K72,'Catalysts -- Key'!X$3:X$58,0))</f>
        <v>shard</v>
      </c>
      <c r="T72" s="153">
        <v>23</v>
      </c>
      <c r="V72" s="153">
        <f t="shared" si="5"/>
        <v>2</v>
      </c>
      <c r="W72" s="153" t="e">
        <f t="shared" si="6"/>
        <v>#N/A</v>
      </c>
      <c r="X72" s="153" t="e">
        <f t="shared" si="7"/>
        <v>#N/A</v>
      </c>
    </row>
    <row r="73" spans="1:24">
      <c r="A73" s="141" t="s">
        <v>1401</v>
      </c>
      <c r="B73" s="156">
        <v>1</v>
      </c>
      <c r="C73" s="141" t="s">
        <v>1520</v>
      </c>
      <c r="D73" s="157" t="s">
        <v>1521</v>
      </c>
      <c r="E73" s="141">
        <v>3</v>
      </c>
      <c r="F73" s="141" t="s">
        <v>1522</v>
      </c>
      <c r="G73" s="138" t="s">
        <v>1384</v>
      </c>
      <c r="H73" s="138">
        <v>175</v>
      </c>
      <c r="I73" s="141" t="s">
        <v>1381</v>
      </c>
      <c r="J73" s="141">
        <v>26</v>
      </c>
      <c r="K73" s="141" t="s">
        <v>1523</v>
      </c>
      <c r="L73" s="158" t="s">
        <v>74</v>
      </c>
      <c r="M73" s="164"/>
      <c r="N73" s="138" t="s">
        <v>1407</v>
      </c>
      <c r="O73" s="153" t="s">
        <v>1412</v>
      </c>
      <c r="P73" s="153" t="s">
        <v>1411</v>
      </c>
      <c r="Q73" s="154" t="s">
        <v>1436</v>
      </c>
      <c r="R73" s="153" t="s">
        <v>1436</v>
      </c>
      <c r="S73" s="153" t="str">
        <f>INDEX('Catalysts -- Key'!Z$3:Z$58,MATCH(K73,'Catalysts -- Key'!X$3:X$58,0))</f>
        <v>shard</v>
      </c>
      <c r="T73" s="153">
        <v>26</v>
      </c>
      <c r="V73" s="153">
        <f t="shared" si="5"/>
        <v>2</v>
      </c>
      <c r="W73" s="153" t="e">
        <f t="shared" si="6"/>
        <v>#N/A</v>
      </c>
      <c r="X73" s="153" t="e">
        <f t="shared" si="7"/>
        <v>#N/A</v>
      </c>
    </row>
    <row r="74" spans="1:24">
      <c r="A74" s="138" t="s">
        <v>1398</v>
      </c>
      <c r="B74" s="149">
        <v>2</v>
      </c>
      <c r="C74" s="138" t="s">
        <v>1524</v>
      </c>
      <c r="D74" s="150" t="s">
        <v>1525</v>
      </c>
      <c r="E74" s="138">
        <v>3</v>
      </c>
      <c r="F74" s="138" t="s">
        <v>1526</v>
      </c>
      <c r="G74" s="138" t="s">
        <v>1384</v>
      </c>
      <c r="H74" s="138">
        <v>175</v>
      </c>
      <c r="I74" s="138" t="s">
        <v>1381</v>
      </c>
      <c r="J74" s="138">
        <v>27</v>
      </c>
      <c r="K74" s="138" t="s">
        <v>1527</v>
      </c>
      <c r="L74" s="151" t="s">
        <v>74</v>
      </c>
      <c r="M74" s="152"/>
      <c r="N74" s="138" t="s">
        <v>1404</v>
      </c>
      <c r="O74" s="153" t="s">
        <v>1411</v>
      </c>
      <c r="P74" s="153" t="s">
        <v>1418</v>
      </c>
      <c r="Q74" s="154" t="s">
        <v>1436</v>
      </c>
      <c r="R74" s="153" t="s">
        <v>1436</v>
      </c>
      <c r="S74" s="153" t="str">
        <f>INDEX('Catalysts -- Key'!Z$3:Z$58,MATCH(K74,'Catalysts -- Key'!X$3:X$58,0))</f>
        <v>shard</v>
      </c>
      <c r="T74" s="153">
        <v>27</v>
      </c>
      <c r="V74" s="153">
        <f t="shared" si="5"/>
        <v>2</v>
      </c>
      <c r="W74" s="153" t="e">
        <f t="shared" si="6"/>
        <v>#N/A</v>
      </c>
      <c r="X74" s="153" t="e">
        <f t="shared" si="7"/>
        <v>#N/A</v>
      </c>
    </row>
    <row r="75" spans="1:24">
      <c r="A75" s="138" t="s">
        <v>1408</v>
      </c>
      <c r="B75" s="149">
        <v>2</v>
      </c>
      <c r="C75" s="138" t="s">
        <v>1534</v>
      </c>
      <c r="D75" s="150" t="s">
        <v>1535</v>
      </c>
      <c r="E75" s="138">
        <v>2</v>
      </c>
      <c r="F75" s="138" t="s">
        <v>1536</v>
      </c>
      <c r="G75" s="138" t="s">
        <v>1537</v>
      </c>
      <c r="H75" s="138">
        <v>145</v>
      </c>
      <c r="I75" s="138" t="s">
        <v>1381</v>
      </c>
      <c r="J75" s="138">
        <v>30</v>
      </c>
      <c r="K75" s="138" t="s">
        <v>1538</v>
      </c>
      <c r="L75" s="151" t="s">
        <v>74</v>
      </c>
      <c r="M75" s="152"/>
      <c r="N75" s="138" t="s">
        <v>1415</v>
      </c>
      <c r="O75" s="153" t="s">
        <v>1414</v>
      </c>
      <c r="P75" s="153" t="s">
        <v>1413</v>
      </c>
      <c r="Q75" s="159" t="s">
        <v>1436</v>
      </c>
      <c r="R75" s="153" t="s">
        <v>1436</v>
      </c>
      <c r="S75" s="153" t="str">
        <f>INDEX('Catalysts -- Key'!Z$3:Z$58,MATCH(K75,'Catalysts -- Key'!X$3:X$58,0))</f>
        <v>shard</v>
      </c>
      <c r="T75" s="153">
        <v>30</v>
      </c>
      <c r="V75" s="153" t="e">
        <f t="shared" si="5"/>
        <v>#N/A</v>
      </c>
      <c r="W75" s="153" t="e">
        <f t="shared" si="6"/>
        <v>#N/A</v>
      </c>
      <c r="X75" s="153" t="e">
        <f t="shared" si="7"/>
        <v>#N/A</v>
      </c>
    </row>
    <row r="76" spans="1:24">
      <c r="A76" s="138" t="s">
        <v>1404</v>
      </c>
      <c r="B76" s="149">
        <v>3</v>
      </c>
      <c r="C76" s="138" t="s">
        <v>1539</v>
      </c>
      <c r="D76" s="150" t="s">
        <v>1540</v>
      </c>
      <c r="E76" s="138">
        <v>2</v>
      </c>
      <c r="F76" s="138" t="s">
        <v>1541</v>
      </c>
      <c r="G76" s="138" t="s">
        <v>1537</v>
      </c>
      <c r="H76" s="138">
        <v>145</v>
      </c>
      <c r="I76" s="138" t="s">
        <v>1381</v>
      </c>
      <c r="J76" s="138">
        <v>31</v>
      </c>
      <c r="K76" s="138" t="s">
        <v>1542</v>
      </c>
      <c r="L76" s="151" t="s">
        <v>74</v>
      </c>
      <c r="M76" s="152"/>
      <c r="N76" s="138" t="s">
        <v>1413</v>
      </c>
      <c r="O76" s="153" t="s">
        <v>1417</v>
      </c>
      <c r="P76" s="153" t="s">
        <v>1414</v>
      </c>
      <c r="Q76" s="159" t="s">
        <v>1436</v>
      </c>
      <c r="R76" s="153" t="s">
        <v>1436</v>
      </c>
      <c r="S76" s="153" t="str">
        <f>INDEX('Catalysts -- Key'!Z$3:Z$58,MATCH(K76,'Catalysts -- Key'!X$3:X$58,0))</f>
        <v>recipe</v>
      </c>
      <c r="T76" s="153">
        <v>31</v>
      </c>
      <c r="V76" s="153" t="e">
        <f t="shared" si="5"/>
        <v>#N/A</v>
      </c>
      <c r="W76" s="153" t="e">
        <f t="shared" si="6"/>
        <v>#N/A</v>
      </c>
      <c r="X76" s="153" t="e">
        <f t="shared" si="7"/>
        <v>#N/A</v>
      </c>
    </row>
    <row r="77" spans="1:24">
      <c r="A77" s="138" t="s">
        <v>1410</v>
      </c>
      <c r="B77" s="149">
        <v>2</v>
      </c>
      <c r="C77" s="138" t="s">
        <v>1543</v>
      </c>
      <c r="D77" s="150" t="s">
        <v>1544</v>
      </c>
      <c r="E77" s="138">
        <v>2</v>
      </c>
      <c r="F77" s="138" t="s">
        <v>1545</v>
      </c>
      <c r="G77" s="138" t="s">
        <v>1537</v>
      </c>
      <c r="H77" s="138">
        <v>145</v>
      </c>
      <c r="I77" s="138" t="s">
        <v>1381</v>
      </c>
      <c r="J77" s="138">
        <v>32</v>
      </c>
      <c r="K77" s="138" t="s">
        <v>1546</v>
      </c>
      <c r="L77" s="151" t="s">
        <v>74</v>
      </c>
      <c r="M77" s="152"/>
      <c r="N77" s="138" t="s">
        <v>1418</v>
      </c>
      <c r="O77" s="153" t="s">
        <v>1417</v>
      </c>
      <c r="P77" s="153" t="s">
        <v>1416</v>
      </c>
      <c r="Q77" s="159" t="s">
        <v>1436</v>
      </c>
      <c r="R77" s="153" t="s">
        <v>1436</v>
      </c>
      <c r="S77" s="153" t="str">
        <f>INDEX('Catalysts -- Key'!Z$3:Z$58,MATCH(K77,'Catalysts -- Key'!X$3:X$58,0))</f>
        <v>recipe</v>
      </c>
      <c r="T77" s="153">
        <v>32</v>
      </c>
      <c r="V77" s="153" t="e">
        <f t="shared" si="5"/>
        <v>#N/A</v>
      </c>
      <c r="W77" s="153" t="e">
        <f t="shared" si="6"/>
        <v>#N/A</v>
      </c>
      <c r="X77" s="153" t="e">
        <f t="shared" si="7"/>
        <v>#N/A</v>
      </c>
    </row>
    <row r="78" spans="1:24">
      <c r="A78" s="138" t="s">
        <v>1406</v>
      </c>
      <c r="B78" s="149">
        <v>2</v>
      </c>
      <c r="C78" s="138" t="s">
        <v>1547</v>
      </c>
      <c r="D78" s="150" t="s">
        <v>1548</v>
      </c>
      <c r="E78" s="138">
        <v>2</v>
      </c>
      <c r="F78" s="138" t="s">
        <v>1549</v>
      </c>
      <c r="G78" s="138" t="s">
        <v>1537</v>
      </c>
      <c r="H78" s="138">
        <v>145</v>
      </c>
      <c r="I78" s="138" t="s">
        <v>1381</v>
      </c>
      <c r="J78" s="138">
        <v>33</v>
      </c>
      <c r="K78" s="138" t="s">
        <v>1550</v>
      </c>
      <c r="L78" s="151" t="s">
        <v>74</v>
      </c>
      <c r="M78" s="152"/>
      <c r="N78" s="138" t="s">
        <v>1417</v>
      </c>
      <c r="O78" s="153" t="s">
        <v>1412</v>
      </c>
      <c r="P78" s="153" t="s">
        <v>1415</v>
      </c>
      <c r="Q78" s="159" t="s">
        <v>1436</v>
      </c>
      <c r="R78" s="153" t="s">
        <v>1436</v>
      </c>
      <c r="S78" s="153" t="str">
        <f>INDEX('Catalysts -- Key'!Z$3:Z$58,MATCH(K78,'Catalysts -- Key'!X$3:X$58,0))</f>
        <v>recipe</v>
      </c>
      <c r="T78" s="153">
        <v>33</v>
      </c>
      <c r="V78" s="153" t="e">
        <f t="shared" si="5"/>
        <v>#N/A</v>
      </c>
      <c r="W78" s="153" t="e">
        <f t="shared" si="6"/>
        <v>#N/A</v>
      </c>
      <c r="X78" s="153" t="e">
        <f t="shared" si="7"/>
        <v>#N/A</v>
      </c>
    </row>
    <row r="79" spans="1:24">
      <c r="A79" s="138" t="s">
        <v>1407</v>
      </c>
      <c r="B79" s="149">
        <v>2</v>
      </c>
      <c r="C79" s="138" t="s">
        <v>1551</v>
      </c>
      <c r="D79" s="150" t="s">
        <v>1552</v>
      </c>
      <c r="E79" s="138">
        <v>2</v>
      </c>
      <c r="F79" s="138" t="s">
        <v>1553</v>
      </c>
      <c r="G79" s="138" t="s">
        <v>1537</v>
      </c>
      <c r="H79" s="138">
        <v>145</v>
      </c>
      <c r="I79" s="138" t="s">
        <v>1381</v>
      </c>
      <c r="J79" s="138">
        <v>34</v>
      </c>
      <c r="K79" s="138" t="s">
        <v>1554</v>
      </c>
      <c r="L79" s="151" t="s">
        <v>74</v>
      </c>
      <c r="M79" s="152"/>
      <c r="N79" s="138" t="s">
        <v>1412</v>
      </c>
      <c r="O79" s="153" t="s">
        <v>1411</v>
      </c>
      <c r="P79" s="153" t="s">
        <v>1418</v>
      </c>
      <c r="Q79" s="159" t="s">
        <v>1436</v>
      </c>
      <c r="R79" s="153" t="s">
        <v>1436</v>
      </c>
      <c r="S79" s="153" t="str">
        <f>INDEX('Catalysts -- Key'!Z$3:Z$58,MATCH(K79,'Catalysts -- Key'!X$3:X$58,0))</f>
        <v>recipe</v>
      </c>
      <c r="T79" s="153">
        <v>34</v>
      </c>
      <c r="V79" s="153" t="e">
        <f t="shared" si="5"/>
        <v>#N/A</v>
      </c>
      <c r="W79" s="153" t="e">
        <f t="shared" si="6"/>
        <v>#N/A</v>
      </c>
      <c r="X79" s="153" t="e">
        <f t="shared" si="7"/>
        <v>#N/A</v>
      </c>
    </row>
    <row r="80" spans="1:24">
      <c r="A80" s="138" t="s">
        <v>1405</v>
      </c>
      <c r="B80" s="149">
        <v>2</v>
      </c>
      <c r="C80" s="138" t="s">
        <v>1555</v>
      </c>
      <c r="D80" s="150" t="s">
        <v>1556</v>
      </c>
      <c r="E80" s="138">
        <v>2</v>
      </c>
      <c r="F80" s="138" t="s">
        <v>1557</v>
      </c>
      <c r="G80" s="138" t="s">
        <v>1537</v>
      </c>
      <c r="H80" s="138">
        <v>145</v>
      </c>
      <c r="I80" s="138" t="s">
        <v>1381</v>
      </c>
      <c r="J80" s="138">
        <v>35</v>
      </c>
      <c r="K80" s="138" t="s">
        <v>1558</v>
      </c>
      <c r="L80" s="151" t="s">
        <v>74</v>
      </c>
      <c r="M80" s="152"/>
      <c r="N80" s="138" t="s">
        <v>1416</v>
      </c>
      <c r="O80" s="153" t="s">
        <v>1414</v>
      </c>
      <c r="P80" s="153" t="s">
        <v>1411</v>
      </c>
      <c r="Q80" s="159" t="s">
        <v>1436</v>
      </c>
      <c r="R80" s="153" t="s">
        <v>1436</v>
      </c>
      <c r="S80" s="153" t="str">
        <f>INDEX('Catalysts -- Key'!Z$3:Z$58,MATCH(K80,'Catalysts -- Key'!X$3:X$58,0))</f>
        <v>recipe</v>
      </c>
      <c r="T80" s="153">
        <v>35</v>
      </c>
      <c r="V80" s="153" t="e">
        <f t="shared" si="5"/>
        <v>#N/A</v>
      </c>
      <c r="W80" s="153" t="e">
        <f t="shared" si="6"/>
        <v>#N/A</v>
      </c>
      <c r="X80" s="153" t="e">
        <f t="shared" si="7"/>
        <v>#N/A</v>
      </c>
    </row>
    <row r="81" spans="1:24">
      <c r="A81" s="138"/>
      <c r="B81" s="149"/>
      <c r="C81" s="138"/>
      <c r="D81" s="150"/>
      <c r="E81" s="138"/>
      <c r="F81" s="138"/>
      <c r="G81" s="138"/>
      <c r="H81" s="138"/>
      <c r="I81" s="138"/>
      <c r="J81" s="138"/>
      <c r="K81" s="138"/>
      <c r="L81" s="151"/>
      <c r="M81" s="152"/>
      <c r="N81" s="138"/>
      <c r="Q81" s="159"/>
    </row>
    <row r="82" spans="1:24">
      <c r="A82" s="148" t="s">
        <v>1655</v>
      </c>
      <c r="B82" s="149"/>
      <c r="C82" s="138"/>
      <c r="D82" s="150"/>
      <c r="E82" s="138"/>
      <c r="F82" s="138"/>
      <c r="G82" s="138"/>
      <c r="H82" s="138"/>
      <c r="I82" s="138"/>
      <c r="J82" s="138"/>
      <c r="K82" s="138"/>
      <c r="L82" s="151"/>
      <c r="M82" s="152"/>
      <c r="N82" s="138"/>
      <c r="Q82" s="159"/>
    </row>
    <row r="83" spans="1:24">
      <c r="A83" s="138" t="s">
        <v>1416</v>
      </c>
      <c r="B83" s="149">
        <v>3</v>
      </c>
      <c r="C83" s="138" t="s">
        <v>1559</v>
      </c>
      <c r="D83" s="150" t="s">
        <v>1560</v>
      </c>
      <c r="E83" s="138">
        <v>1</v>
      </c>
      <c r="F83" s="138"/>
      <c r="G83" s="138"/>
      <c r="H83" s="138"/>
      <c r="I83" s="138" t="s">
        <v>1381</v>
      </c>
      <c r="J83" s="138">
        <v>36</v>
      </c>
      <c r="K83" s="159" t="s">
        <v>1561</v>
      </c>
      <c r="L83" s="151" t="s">
        <v>74</v>
      </c>
      <c r="M83" s="152"/>
      <c r="N83" s="138"/>
      <c r="Q83" s="182" t="s">
        <v>1439</v>
      </c>
      <c r="R83" s="153" t="s">
        <v>1436</v>
      </c>
      <c r="S83" s="153" t="str">
        <f>INDEX('Catalysts -- Key'!Z$3:Z$58,MATCH(K83,'Catalysts -- Key'!X$3:X$58,0))</f>
        <v>recipe</v>
      </c>
      <c r="T83" s="153">
        <v>36</v>
      </c>
      <c r="V83" s="153" t="e">
        <f t="shared" ref="V83:X90" si="8">INDEX($E$42:$E$80,MATCH(N83,$A$42:$A$80,0))</f>
        <v>#N/A</v>
      </c>
      <c r="W83" s="153" t="e">
        <f t="shared" si="8"/>
        <v>#N/A</v>
      </c>
      <c r="X83" s="153" t="e">
        <f t="shared" si="8"/>
        <v>#N/A</v>
      </c>
    </row>
    <row r="84" spans="1:24">
      <c r="A84" s="138" t="s">
        <v>1412</v>
      </c>
      <c r="B84" s="149">
        <v>4</v>
      </c>
      <c r="C84" s="138" t="s">
        <v>1562</v>
      </c>
      <c r="D84" s="150" t="s">
        <v>1563</v>
      </c>
      <c r="E84" s="138">
        <v>1</v>
      </c>
      <c r="F84" s="138"/>
      <c r="G84" s="138"/>
      <c r="H84" s="138"/>
      <c r="I84" s="138" t="s">
        <v>1381</v>
      </c>
      <c r="J84" s="138">
        <v>37</v>
      </c>
      <c r="K84" s="159" t="s">
        <v>1564</v>
      </c>
      <c r="L84" s="151" t="s">
        <v>74</v>
      </c>
      <c r="M84" s="152"/>
      <c r="N84" s="138"/>
      <c r="Q84" s="182" t="s">
        <v>1439</v>
      </c>
      <c r="R84" s="153" t="s">
        <v>1436</v>
      </c>
      <c r="S84" s="153" t="str">
        <f>INDEX('Catalysts -- Key'!Z$3:Z$58,MATCH(K84,'Catalysts -- Key'!X$3:X$58,0))</f>
        <v>recipe</v>
      </c>
      <c r="T84" s="153">
        <v>37</v>
      </c>
      <c r="V84" s="153" t="e">
        <f t="shared" si="8"/>
        <v>#N/A</v>
      </c>
      <c r="W84" s="153" t="e">
        <f t="shared" si="8"/>
        <v>#N/A</v>
      </c>
      <c r="X84" s="153" t="e">
        <f t="shared" si="8"/>
        <v>#N/A</v>
      </c>
    </row>
    <row r="85" spans="1:24">
      <c r="A85" s="138" t="s">
        <v>1413</v>
      </c>
      <c r="B85" s="149">
        <v>4</v>
      </c>
      <c r="C85" s="138" t="s">
        <v>1565</v>
      </c>
      <c r="D85" s="150" t="s">
        <v>1566</v>
      </c>
      <c r="E85" s="138">
        <v>1</v>
      </c>
      <c r="F85" s="138"/>
      <c r="G85" s="138"/>
      <c r="H85" s="138"/>
      <c r="I85" s="138" t="s">
        <v>1381</v>
      </c>
      <c r="J85" s="138">
        <v>38</v>
      </c>
      <c r="K85" s="159" t="s">
        <v>1567</v>
      </c>
      <c r="L85" s="151" t="s">
        <v>74</v>
      </c>
      <c r="M85" s="152"/>
      <c r="N85" s="138"/>
      <c r="Q85" s="182" t="s">
        <v>1439</v>
      </c>
      <c r="R85" s="153" t="s">
        <v>1436</v>
      </c>
      <c r="S85" s="153" t="str">
        <f>INDEX('Catalysts -- Key'!Z$3:Z$58,MATCH(K85,'Catalysts -- Key'!X$3:X$58,0))</f>
        <v>recipe</v>
      </c>
      <c r="T85" s="153">
        <v>38</v>
      </c>
      <c r="V85" s="153" t="e">
        <f t="shared" si="8"/>
        <v>#N/A</v>
      </c>
      <c r="W85" s="153" t="e">
        <f t="shared" si="8"/>
        <v>#N/A</v>
      </c>
      <c r="X85" s="153" t="e">
        <f t="shared" si="8"/>
        <v>#N/A</v>
      </c>
    </row>
    <row r="86" spans="1:24">
      <c r="A86" s="138" t="s">
        <v>1411</v>
      </c>
      <c r="B86" s="149">
        <v>4</v>
      </c>
      <c r="C86" s="139" t="s">
        <v>1568</v>
      </c>
      <c r="D86" s="150" t="s">
        <v>1569</v>
      </c>
      <c r="E86" s="138">
        <v>1</v>
      </c>
      <c r="F86" s="138"/>
      <c r="G86" s="138"/>
      <c r="H86" s="138"/>
      <c r="I86" s="138" t="s">
        <v>1381</v>
      </c>
      <c r="J86" s="138">
        <v>39</v>
      </c>
      <c r="K86" s="138" t="s">
        <v>1570</v>
      </c>
      <c r="L86" s="151" t="s">
        <v>74</v>
      </c>
      <c r="M86" s="152"/>
      <c r="N86" s="138"/>
      <c r="Q86" s="182" t="s">
        <v>1439</v>
      </c>
      <c r="R86" s="153" t="s">
        <v>1436</v>
      </c>
      <c r="S86" s="153" t="str">
        <f>INDEX('Catalysts -- Key'!Z$3:Z$58,MATCH(K86,'Catalysts -- Key'!X$3:X$58,0))</f>
        <v>recipe</v>
      </c>
      <c r="T86" s="153">
        <v>39</v>
      </c>
      <c r="V86" s="153" t="e">
        <f t="shared" si="8"/>
        <v>#N/A</v>
      </c>
      <c r="W86" s="153" t="e">
        <f t="shared" si="8"/>
        <v>#N/A</v>
      </c>
      <c r="X86" s="153" t="e">
        <f t="shared" si="8"/>
        <v>#N/A</v>
      </c>
    </row>
    <row r="87" spans="1:24">
      <c r="A87" s="138" t="s">
        <v>1418</v>
      </c>
      <c r="B87" s="149">
        <v>3</v>
      </c>
      <c r="C87" s="138" t="s">
        <v>1571</v>
      </c>
      <c r="D87" s="150" t="s">
        <v>1572</v>
      </c>
      <c r="E87" s="138">
        <v>1</v>
      </c>
      <c r="F87" s="138"/>
      <c r="G87" s="138"/>
      <c r="H87" s="138"/>
      <c r="I87" s="138" t="s">
        <v>1381</v>
      </c>
      <c r="J87" s="138">
        <v>40</v>
      </c>
      <c r="K87" s="138" t="s">
        <v>1573</v>
      </c>
      <c r="L87" s="151" t="s">
        <v>74</v>
      </c>
      <c r="M87" s="152"/>
      <c r="N87" s="138"/>
      <c r="Q87" s="182" t="s">
        <v>1439</v>
      </c>
      <c r="R87" s="153" t="s">
        <v>1436</v>
      </c>
      <c r="S87" s="153" t="str">
        <f>INDEX('Catalysts -- Key'!Z$3:Z$58,MATCH(K87,'Catalysts -- Key'!X$3:X$58,0))</f>
        <v>recipe</v>
      </c>
      <c r="T87" s="153">
        <v>40</v>
      </c>
      <c r="V87" s="153" t="e">
        <f t="shared" si="8"/>
        <v>#N/A</v>
      </c>
      <c r="W87" s="153" t="e">
        <f t="shared" si="8"/>
        <v>#N/A</v>
      </c>
      <c r="X87" s="153" t="e">
        <f t="shared" si="8"/>
        <v>#N/A</v>
      </c>
    </row>
    <row r="88" spans="1:24">
      <c r="A88" s="140" t="s">
        <v>1414</v>
      </c>
      <c r="B88" s="160">
        <v>3</v>
      </c>
      <c r="C88" s="140" t="s">
        <v>1574</v>
      </c>
      <c r="D88" s="161" t="s">
        <v>1575</v>
      </c>
      <c r="E88" s="140">
        <v>1</v>
      </c>
      <c r="F88" s="140"/>
      <c r="G88" s="138"/>
      <c r="H88" s="138"/>
      <c r="I88" s="140" t="s">
        <v>1381</v>
      </c>
      <c r="J88" s="140">
        <v>41</v>
      </c>
      <c r="K88" s="140" t="s">
        <v>1576</v>
      </c>
      <c r="L88" s="162" t="s">
        <v>74</v>
      </c>
      <c r="M88" s="163"/>
      <c r="N88" s="138"/>
      <c r="Q88" s="182" t="s">
        <v>1439</v>
      </c>
      <c r="R88" s="153" t="s">
        <v>1436</v>
      </c>
      <c r="S88" s="153" t="str">
        <f>INDEX('Catalysts -- Key'!Z$3:Z$58,MATCH(K88,'Catalysts -- Key'!X$3:X$58,0))</f>
        <v>recipe</v>
      </c>
      <c r="T88" s="153">
        <v>41</v>
      </c>
      <c r="V88" s="153" t="e">
        <f t="shared" si="8"/>
        <v>#N/A</v>
      </c>
      <c r="W88" s="153" t="e">
        <f t="shared" si="8"/>
        <v>#N/A</v>
      </c>
      <c r="X88" s="153" t="e">
        <f t="shared" si="8"/>
        <v>#N/A</v>
      </c>
    </row>
    <row r="89" spans="1:24">
      <c r="A89" s="138" t="s">
        <v>1415</v>
      </c>
      <c r="B89" s="149">
        <v>4</v>
      </c>
      <c r="C89" s="138" t="s">
        <v>1577</v>
      </c>
      <c r="D89" s="150" t="s">
        <v>1578</v>
      </c>
      <c r="E89" s="138">
        <v>1</v>
      </c>
      <c r="F89" s="138"/>
      <c r="G89" s="141"/>
      <c r="H89" s="141"/>
      <c r="I89" s="138" t="s">
        <v>1381</v>
      </c>
      <c r="J89" s="138">
        <v>42</v>
      </c>
      <c r="K89" s="138" t="s">
        <v>1579</v>
      </c>
      <c r="L89" s="151" t="s">
        <v>74</v>
      </c>
      <c r="M89" s="152"/>
      <c r="N89" s="138"/>
      <c r="Q89" s="182" t="s">
        <v>1439</v>
      </c>
      <c r="R89" s="153" t="s">
        <v>1436</v>
      </c>
      <c r="S89" s="153" t="str">
        <f>INDEX('Catalysts -- Key'!Z$3:Z$58,MATCH(K89,'Catalysts -- Key'!X$3:X$58,0))</f>
        <v>recipe</v>
      </c>
      <c r="T89" s="153">
        <v>42</v>
      </c>
      <c r="V89" s="153" t="e">
        <f t="shared" si="8"/>
        <v>#N/A</v>
      </c>
      <c r="W89" s="153" t="e">
        <f t="shared" si="8"/>
        <v>#N/A</v>
      </c>
      <c r="X89" s="153" t="e">
        <f t="shared" si="8"/>
        <v>#N/A</v>
      </c>
    </row>
    <row r="90" spans="1:24">
      <c r="A90" s="138" t="s">
        <v>1417</v>
      </c>
      <c r="B90" s="149">
        <v>4</v>
      </c>
      <c r="C90" s="138" t="s">
        <v>1580</v>
      </c>
      <c r="D90" s="150" t="s">
        <v>1581</v>
      </c>
      <c r="E90" s="138">
        <v>1</v>
      </c>
      <c r="F90" s="138"/>
      <c r="G90" s="138"/>
      <c r="H90" s="138"/>
      <c r="I90" s="138" t="s">
        <v>1381</v>
      </c>
      <c r="J90" s="138">
        <v>43</v>
      </c>
      <c r="K90" s="138" t="s">
        <v>1582</v>
      </c>
      <c r="L90" s="151" t="s">
        <v>74</v>
      </c>
      <c r="M90" s="152"/>
      <c r="N90" s="138"/>
      <c r="Q90" s="182" t="s">
        <v>1439</v>
      </c>
      <c r="R90" s="153" t="s">
        <v>1436</v>
      </c>
      <c r="S90" s="153" t="str">
        <f>INDEX('Catalysts -- Key'!Z$3:Z$58,MATCH(K90,'Catalysts -- Key'!X$3:X$58,0))</f>
        <v>recipe</v>
      </c>
      <c r="T90" s="153">
        <v>43</v>
      </c>
      <c r="V90" s="153" t="e">
        <f t="shared" si="8"/>
        <v>#N/A</v>
      </c>
      <c r="W90" s="153" t="e">
        <f t="shared" si="8"/>
        <v>#N/A</v>
      </c>
      <c r="X90" s="153" t="e">
        <f t="shared" si="8"/>
        <v>#N/A</v>
      </c>
    </row>
  </sheetData>
  <conditionalFormatting sqref="V52:X90 V42:X49">
    <cfRule type="colorScale" priority="3">
      <colorScale>
        <cfvo type="min"/>
        <cfvo type="max"/>
        <color rgb="FFFEE971"/>
        <color rgb="FFFD5A1F"/>
      </colorScale>
    </cfRule>
  </conditionalFormatting>
  <conditionalFormatting sqref="E52:E90 E42:E49">
    <cfRule type="colorScale" priority="2">
      <colorScale>
        <cfvo type="min"/>
        <cfvo type="max"/>
        <color rgb="FFFEE971"/>
        <color rgb="FFFD5A1F"/>
      </colorScale>
    </cfRule>
  </conditionalFormatting>
  <conditionalFormatting sqref="S42:S90">
    <cfRule type="containsText" dxfId="0" priority="1" operator="containsText" text="shard">
      <formula>NOT(ISERROR(SEARCH("shard",S42)))</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9"/>
  <sheetViews>
    <sheetView workbookViewId="0">
      <selection activeCell="J18" sqref="J18"/>
    </sheetView>
  </sheetViews>
  <sheetFormatPr baseColWidth="10" defaultRowHeight="15" x14ac:dyDescent="0"/>
  <cols>
    <col min="1" max="1" width="20.83203125" style="153" bestFit="1" customWidth="1"/>
    <col min="2" max="2" width="16.33203125" style="153" bestFit="1" customWidth="1"/>
    <col min="3" max="3" width="16.83203125" style="153" bestFit="1" customWidth="1"/>
    <col min="4" max="4" width="47" style="153" customWidth="1"/>
    <col min="5" max="5" width="9.5" style="153" bestFit="1" customWidth="1"/>
    <col min="6" max="6" width="43" style="153" bestFit="1" customWidth="1"/>
    <col min="7" max="7" width="20.1640625" style="153" bestFit="1" customWidth="1"/>
    <col min="8" max="8" width="18.1640625" style="153" bestFit="1" customWidth="1"/>
    <col min="9" max="9" width="12.5" style="153" bestFit="1" customWidth="1"/>
    <col min="10" max="10" width="14.33203125" style="153" bestFit="1" customWidth="1"/>
    <col min="11" max="11" width="29.83203125" style="153" bestFit="1" customWidth="1"/>
    <col min="12" max="12" width="26" style="153" bestFit="1" customWidth="1"/>
    <col min="13" max="13" width="4" style="170" customWidth="1"/>
    <col min="14" max="14" width="20.83203125" style="153" bestFit="1" customWidth="1"/>
    <col min="15" max="15" width="16.6640625" style="153" bestFit="1" customWidth="1"/>
    <col min="16" max="16" width="16.33203125" style="153" bestFit="1" customWidth="1"/>
    <col min="17" max="17" width="20.5" style="153" customWidth="1"/>
    <col min="18" max="16384" width="10.83203125" style="153"/>
  </cols>
  <sheetData>
    <row r="1" spans="1:18" s="148" customFormat="1">
      <c r="A1" s="142" t="s">
        <v>1419</v>
      </c>
      <c r="B1" s="182" t="s">
        <v>1420</v>
      </c>
      <c r="C1" s="144" t="s">
        <v>1</v>
      </c>
      <c r="D1" s="144" t="s">
        <v>146</v>
      </c>
      <c r="E1" s="142" t="s">
        <v>3</v>
      </c>
      <c r="F1" s="45" t="s">
        <v>1421</v>
      </c>
      <c r="G1" s="142" t="s">
        <v>1422</v>
      </c>
      <c r="H1" s="145" t="s">
        <v>1423</v>
      </c>
      <c r="I1" s="145" t="s">
        <v>1371</v>
      </c>
      <c r="J1" s="142" t="s">
        <v>1424</v>
      </c>
      <c r="K1" s="142" t="s">
        <v>1425</v>
      </c>
      <c r="L1" s="142" t="s">
        <v>73</v>
      </c>
      <c r="M1" s="146"/>
      <c r="N1" s="147" t="s">
        <v>1426</v>
      </c>
      <c r="O1" s="147" t="s">
        <v>1427</v>
      </c>
      <c r="P1" s="147" t="s">
        <v>1428</v>
      </c>
      <c r="Q1" s="45" t="s">
        <v>1684</v>
      </c>
      <c r="R1" s="147" t="s">
        <v>1430</v>
      </c>
    </row>
    <row r="2" spans="1:18" s="194" customFormat="1">
      <c r="A2" s="138" t="s">
        <v>1433</v>
      </c>
      <c r="B2" s="149">
        <v>1</v>
      </c>
      <c r="C2" s="154" t="s">
        <v>1437</v>
      </c>
      <c r="D2" s="155"/>
      <c r="E2" s="154">
        <v>5</v>
      </c>
      <c r="F2" s="153"/>
      <c r="G2" s="153"/>
      <c r="H2" s="153"/>
      <c r="I2" s="154" t="s">
        <v>1381</v>
      </c>
      <c r="J2" s="138">
        <v>1000</v>
      </c>
      <c r="K2" s="154" t="s">
        <v>1438</v>
      </c>
      <c r="L2" s="151" t="s">
        <v>74</v>
      </c>
      <c r="M2" s="146"/>
      <c r="N2" s="207"/>
      <c r="O2" s="207"/>
      <c r="P2" s="207"/>
      <c r="R2" s="207"/>
    </row>
    <row r="3" spans="1:18" s="194" customFormat="1">
      <c r="A3" s="138" t="s">
        <v>1450</v>
      </c>
      <c r="B3" s="149">
        <v>1</v>
      </c>
      <c r="C3" s="154" t="s">
        <v>1452</v>
      </c>
      <c r="D3" s="155"/>
      <c r="E3" s="154">
        <v>5</v>
      </c>
      <c r="F3" s="153"/>
      <c r="G3" s="153"/>
      <c r="H3" s="153"/>
      <c r="I3" s="154" t="s">
        <v>1381</v>
      </c>
      <c r="J3" s="138">
        <v>1001</v>
      </c>
      <c r="K3" s="154" t="s">
        <v>1453</v>
      </c>
      <c r="L3" s="151" t="s">
        <v>74</v>
      </c>
      <c r="M3" s="146"/>
      <c r="N3" s="207"/>
      <c r="O3" s="207"/>
      <c r="P3" s="207"/>
      <c r="R3" s="207"/>
    </row>
    <row r="4" spans="1:18" s="194" customFormat="1">
      <c r="A4" s="153" t="s">
        <v>1460</v>
      </c>
      <c r="B4" s="155">
        <v>1</v>
      </c>
      <c r="C4" s="153" t="s">
        <v>1462</v>
      </c>
      <c r="D4" s="155"/>
      <c r="E4" s="153">
        <v>4</v>
      </c>
      <c r="F4" s="153"/>
      <c r="G4" s="153"/>
      <c r="H4" s="153"/>
      <c r="I4" s="153" t="s">
        <v>1381</v>
      </c>
      <c r="J4" s="138">
        <v>1002</v>
      </c>
      <c r="K4" s="153" t="s">
        <v>1463</v>
      </c>
      <c r="L4" s="151" t="s">
        <v>74</v>
      </c>
      <c r="M4" s="146"/>
      <c r="N4" s="207"/>
      <c r="O4" s="207"/>
      <c r="P4" s="207"/>
      <c r="R4" s="207"/>
    </row>
    <row r="5" spans="1:18" s="194" customFormat="1">
      <c r="A5" s="153" t="s">
        <v>1466</v>
      </c>
      <c r="B5" s="149">
        <v>1</v>
      </c>
      <c r="C5" s="154" t="s">
        <v>1468</v>
      </c>
      <c r="D5" s="155"/>
      <c r="E5" s="154">
        <v>4</v>
      </c>
      <c r="F5" s="153"/>
      <c r="G5" s="153"/>
      <c r="H5" s="153"/>
      <c r="I5" s="154" t="s">
        <v>1381</v>
      </c>
      <c r="J5" s="138">
        <v>1003</v>
      </c>
      <c r="K5" s="154" t="s">
        <v>1469</v>
      </c>
      <c r="L5" s="151" t="s">
        <v>74</v>
      </c>
      <c r="M5" s="146"/>
      <c r="N5" s="207"/>
      <c r="O5" s="207"/>
      <c r="P5" s="207"/>
      <c r="R5" s="207"/>
    </row>
    <row r="6" spans="1:18" s="194" customFormat="1">
      <c r="A6" s="138" t="s">
        <v>1496</v>
      </c>
      <c r="B6" s="149">
        <v>1</v>
      </c>
      <c r="C6" s="154" t="s">
        <v>1498</v>
      </c>
      <c r="D6" s="155"/>
      <c r="E6" s="154">
        <v>3</v>
      </c>
      <c r="F6" s="153"/>
      <c r="G6" s="153"/>
      <c r="H6" s="153"/>
      <c r="I6" s="154" t="s">
        <v>1381</v>
      </c>
      <c r="J6" s="138">
        <v>1004</v>
      </c>
      <c r="K6" s="154" t="s">
        <v>1499</v>
      </c>
      <c r="L6" s="151" t="s">
        <v>74</v>
      </c>
      <c r="M6" s="146"/>
      <c r="N6" s="207"/>
      <c r="O6" s="207"/>
      <c r="P6" s="207"/>
      <c r="R6" s="207"/>
    </row>
    <row r="7" spans="1:18" s="194" customFormat="1">
      <c r="A7" s="138" t="s">
        <v>1502</v>
      </c>
      <c r="B7" s="149">
        <v>1</v>
      </c>
      <c r="C7" s="154" t="s">
        <v>1504</v>
      </c>
      <c r="D7" s="155"/>
      <c r="E7" s="154">
        <v>3</v>
      </c>
      <c r="F7" s="153"/>
      <c r="G7" s="153"/>
      <c r="H7" s="153"/>
      <c r="I7" s="154" t="s">
        <v>1381</v>
      </c>
      <c r="J7" s="138">
        <v>1005</v>
      </c>
      <c r="K7" s="154" t="s">
        <v>1505</v>
      </c>
      <c r="L7" s="151" t="s">
        <v>74</v>
      </c>
      <c r="M7" s="146"/>
      <c r="N7" s="207"/>
      <c r="O7" s="207"/>
      <c r="P7" s="207"/>
      <c r="R7" s="207"/>
    </row>
    <row r="8" spans="1:18" s="194" customFormat="1">
      <c r="A8" s="138" t="s">
        <v>1516</v>
      </c>
      <c r="B8" s="149">
        <v>1</v>
      </c>
      <c r="C8" s="154" t="s">
        <v>1518</v>
      </c>
      <c r="D8" s="155"/>
      <c r="E8" s="154">
        <v>2</v>
      </c>
      <c r="F8" s="153"/>
      <c r="G8" s="153"/>
      <c r="H8" s="153"/>
      <c r="I8" s="154" t="s">
        <v>1381</v>
      </c>
      <c r="J8" s="138">
        <v>1006</v>
      </c>
      <c r="K8" s="154" t="s">
        <v>1519</v>
      </c>
      <c r="L8" s="151" t="s">
        <v>74</v>
      </c>
      <c r="M8" s="146"/>
      <c r="N8" s="207"/>
      <c r="O8" s="207"/>
      <c r="P8" s="207"/>
      <c r="R8" s="207"/>
    </row>
    <row r="9" spans="1:18" s="194" customFormat="1">
      <c r="A9" s="138" t="s">
        <v>1530</v>
      </c>
      <c r="B9" s="149">
        <v>1</v>
      </c>
      <c r="C9" s="154" t="s">
        <v>1532</v>
      </c>
      <c r="D9" s="155"/>
      <c r="E9" s="154">
        <v>2</v>
      </c>
      <c r="F9" s="153"/>
      <c r="G9" s="153"/>
      <c r="H9" s="153"/>
      <c r="I9" s="154" t="s">
        <v>1381</v>
      </c>
      <c r="J9" s="138">
        <v>1007</v>
      </c>
      <c r="K9" s="154" t="s">
        <v>1533</v>
      </c>
      <c r="L9" s="151" t="s">
        <v>74</v>
      </c>
      <c r="M9" s="146"/>
      <c r="N9" s="207"/>
      <c r="O9" s="207"/>
      <c r="P9" s="207"/>
      <c r="R9" s="207"/>
    </row>
    <row r="10" spans="1:18" s="194" customFormat="1">
      <c r="C10" s="205"/>
      <c r="F10" s="206"/>
      <c r="N10" s="207"/>
      <c r="O10" s="207"/>
      <c r="P10" s="207"/>
      <c r="R10" s="207"/>
    </row>
    <row r="11" spans="1:18" s="194" customFormat="1">
      <c r="C11" s="205"/>
      <c r="F11" s="206"/>
      <c r="N11" s="207"/>
      <c r="O11" s="207"/>
      <c r="P11" s="207"/>
      <c r="R11" s="207"/>
    </row>
    <row r="12" spans="1:18" s="194" customFormat="1">
      <c r="C12" s="205"/>
      <c r="F12" s="206"/>
      <c r="N12" s="207"/>
      <c r="O12" s="207"/>
      <c r="P12" s="207"/>
      <c r="R12" s="207"/>
    </row>
    <row r="13" spans="1:18" s="194" customFormat="1">
      <c r="C13" s="205"/>
      <c r="F13" s="206"/>
      <c r="N13" s="207"/>
      <c r="O13" s="207"/>
      <c r="P13" s="207"/>
      <c r="R13" s="207"/>
    </row>
    <row r="14" spans="1:18" s="194" customFormat="1">
      <c r="C14" s="205"/>
      <c r="F14" s="206"/>
      <c r="N14" s="207"/>
      <c r="O14" s="207"/>
      <c r="P14" s="207"/>
      <c r="R14" s="207"/>
    </row>
    <row r="15" spans="1:18" s="194" customFormat="1">
      <c r="C15" s="205"/>
      <c r="F15" s="206"/>
      <c r="N15" s="207"/>
      <c r="O15" s="207"/>
      <c r="P15" s="207"/>
      <c r="R15" s="207"/>
    </row>
    <row r="16" spans="1:18" s="194" customFormat="1">
      <c r="C16" s="205"/>
      <c r="F16" s="206"/>
      <c r="N16" s="207"/>
      <c r="O16" s="207"/>
      <c r="P16" s="207"/>
      <c r="R16" s="207"/>
    </row>
    <row r="17" spans="3:18" s="194" customFormat="1">
      <c r="C17" s="205"/>
      <c r="F17" s="206"/>
      <c r="N17" s="207"/>
      <c r="O17" s="207"/>
      <c r="P17" s="207"/>
      <c r="R17" s="207"/>
    </row>
    <row r="18" spans="3:18" s="194" customFormat="1">
      <c r="C18" s="205"/>
      <c r="F18" s="206"/>
      <c r="N18" s="207"/>
      <c r="O18" s="207"/>
      <c r="P18" s="207"/>
      <c r="R18" s="207"/>
    </row>
    <row r="19" spans="3:18" s="194" customFormat="1">
      <c r="C19" s="205"/>
      <c r="F19" s="206"/>
      <c r="N19" s="207"/>
      <c r="O19" s="207"/>
      <c r="P19" s="207"/>
      <c r="R19" s="207"/>
    </row>
    <row r="20" spans="3:18" s="194" customFormat="1">
      <c r="C20" s="205"/>
      <c r="F20" s="206"/>
      <c r="N20" s="207"/>
      <c r="O20" s="207"/>
      <c r="P20" s="207"/>
      <c r="R20" s="207"/>
    </row>
    <row r="21" spans="3:18" s="194" customFormat="1">
      <c r="C21" s="205"/>
      <c r="F21" s="206"/>
      <c r="N21" s="207"/>
      <c r="O21" s="207"/>
      <c r="P21" s="207"/>
      <c r="R21" s="207"/>
    </row>
    <row r="22" spans="3:18" s="194" customFormat="1">
      <c r="C22" s="205"/>
      <c r="F22" s="206"/>
      <c r="N22" s="207"/>
      <c r="O22" s="207"/>
      <c r="P22" s="207"/>
      <c r="R22" s="207"/>
    </row>
    <row r="23" spans="3:18" s="194" customFormat="1">
      <c r="C23" s="205"/>
      <c r="F23" s="206"/>
      <c r="N23" s="207"/>
      <c r="O23" s="207"/>
      <c r="P23" s="207"/>
      <c r="R23" s="207"/>
    </row>
    <row r="24" spans="3:18" s="194" customFormat="1">
      <c r="C24" s="205"/>
      <c r="F24" s="206"/>
      <c r="N24" s="207"/>
      <c r="O24" s="207"/>
      <c r="P24" s="207"/>
      <c r="R24" s="207"/>
    </row>
    <row r="25" spans="3:18" s="194" customFormat="1">
      <c r="C25" s="205"/>
      <c r="F25" s="206"/>
      <c r="N25" s="207"/>
      <c r="O25" s="207"/>
      <c r="P25" s="207"/>
      <c r="R25" s="207"/>
    </row>
    <row r="26" spans="3:18" s="194" customFormat="1">
      <c r="C26" s="205"/>
      <c r="F26" s="206"/>
      <c r="N26" s="207"/>
      <c r="O26" s="207"/>
      <c r="P26" s="207"/>
      <c r="R26" s="207"/>
    </row>
    <row r="27" spans="3:18" s="194" customFormat="1">
      <c r="C27" s="205"/>
      <c r="F27" s="206"/>
      <c r="N27" s="207"/>
      <c r="O27" s="207"/>
      <c r="P27" s="207"/>
      <c r="R27" s="207"/>
    </row>
    <row r="28" spans="3:18" s="194" customFormat="1">
      <c r="C28" s="205"/>
      <c r="F28" s="206"/>
      <c r="N28" s="207"/>
      <c r="O28" s="207"/>
      <c r="P28" s="207"/>
      <c r="R28" s="207"/>
    </row>
    <row r="29" spans="3:18" s="194" customFormat="1">
      <c r="C29" s="205"/>
      <c r="F29" s="206"/>
      <c r="N29" s="207"/>
      <c r="O29" s="207"/>
      <c r="P29" s="207"/>
      <c r="R29" s="207"/>
    </row>
    <row r="30" spans="3:18" s="194" customFormat="1">
      <c r="C30" s="205"/>
      <c r="F30" s="206"/>
      <c r="N30" s="207"/>
      <c r="O30" s="207"/>
      <c r="P30" s="207"/>
      <c r="R30" s="207"/>
    </row>
    <row r="31" spans="3:18" s="194" customFormat="1">
      <c r="C31" s="205"/>
      <c r="F31" s="206"/>
      <c r="N31" s="207"/>
      <c r="O31" s="207"/>
      <c r="P31" s="207"/>
      <c r="R31" s="207"/>
    </row>
    <row r="32" spans="3:18" s="194" customFormat="1">
      <c r="C32" s="205"/>
      <c r="F32" s="206"/>
      <c r="N32" s="207"/>
      <c r="O32" s="207"/>
      <c r="P32" s="207"/>
      <c r="R32" s="207"/>
    </row>
    <row r="33" spans="1:18" s="194" customFormat="1">
      <c r="C33" s="205"/>
      <c r="F33" s="206"/>
      <c r="N33" s="207"/>
      <c r="O33" s="207"/>
      <c r="P33" s="207"/>
      <c r="R33" s="207"/>
    </row>
    <row r="34" spans="1:18" s="194" customFormat="1">
      <c r="C34" s="205"/>
      <c r="F34" s="206"/>
      <c r="N34" s="207"/>
      <c r="O34" s="207"/>
      <c r="P34" s="207"/>
      <c r="R34" s="207"/>
    </row>
    <row r="35" spans="1:18" s="194" customFormat="1">
      <c r="C35" s="205"/>
      <c r="F35" s="206"/>
      <c r="N35" s="207"/>
      <c r="O35" s="207"/>
      <c r="P35" s="207"/>
      <c r="R35" s="207"/>
    </row>
    <row r="36" spans="1:18" s="194" customFormat="1">
      <c r="C36" s="205"/>
      <c r="F36" s="206"/>
      <c r="N36" s="207"/>
      <c r="O36" s="207"/>
      <c r="P36" s="207"/>
      <c r="R36" s="207"/>
    </row>
    <row r="37" spans="1:18" s="194" customFormat="1">
      <c r="C37" s="205"/>
      <c r="F37" s="206"/>
      <c r="N37" s="207"/>
      <c r="O37" s="207"/>
      <c r="P37" s="207"/>
      <c r="R37" s="207"/>
    </row>
    <row r="38" spans="1:18" s="194" customFormat="1">
      <c r="C38" s="205"/>
      <c r="F38" s="206"/>
      <c r="N38" s="207"/>
      <c r="O38" s="207"/>
      <c r="P38" s="207"/>
      <c r="R38" s="207"/>
    </row>
    <row r="39" spans="1:18" s="194" customFormat="1">
      <c r="C39" s="205"/>
      <c r="F39" s="206"/>
      <c r="N39" s="207"/>
      <c r="O39" s="207"/>
      <c r="P39" s="207"/>
      <c r="R39" s="207"/>
    </row>
    <row r="40" spans="1:18" s="194" customFormat="1">
      <c r="C40" s="205"/>
      <c r="F40" s="206"/>
      <c r="N40" s="207"/>
      <c r="O40" s="207"/>
      <c r="P40" s="207"/>
      <c r="R40" s="207"/>
    </row>
    <row r="41" spans="1:18" s="194" customFormat="1">
      <c r="C41" s="205"/>
      <c r="F41" s="206"/>
      <c r="N41" s="207"/>
      <c r="O41" s="207"/>
      <c r="P41" s="207"/>
      <c r="R41" s="207"/>
    </row>
    <row r="42" spans="1:18" s="194" customFormat="1">
      <c r="C42" s="205"/>
      <c r="F42" s="206"/>
      <c r="N42" s="207"/>
      <c r="O42" s="207"/>
      <c r="P42" s="207"/>
      <c r="R42" s="207"/>
    </row>
    <row r="43" spans="1:18" s="194" customFormat="1">
      <c r="C43" s="205"/>
      <c r="F43" s="206"/>
      <c r="N43" s="207"/>
      <c r="O43" s="207"/>
      <c r="P43" s="207"/>
      <c r="R43" s="207"/>
    </row>
    <row r="44" spans="1:18" s="194" customFormat="1">
      <c r="C44" s="205"/>
      <c r="F44" s="206"/>
      <c r="N44" s="207"/>
      <c r="O44" s="207"/>
      <c r="P44" s="207"/>
      <c r="R44" s="207"/>
    </row>
    <row r="45" spans="1:18">
      <c r="A45" s="138" t="s">
        <v>1382</v>
      </c>
      <c r="B45" s="149">
        <f t="array" ref="B45">SUM(LEN(F$45:F$79)-LEN(SUBSTITUTE(F$45:F$79,A45,"")))/LEN(A45)</f>
        <v>1</v>
      </c>
      <c r="C45" s="138" t="s">
        <v>1431</v>
      </c>
      <c r="D45" s="150" t="s">
        <v>1432</v>
      </c>
      <c r="E45" s="138">
        <v>6</v>
      </c>
      <c r="F45" s="138" t="s">
        <v>1433</v>
      </c>
      <c r="G45" s="138">
        <v>20</v>
      </c>
      <c r="H45" s="138">
        <v>300</v>
      </c>
      <c r="I45" s="138" t="s">
        <v>1381</v>
      </c>
      <c r="J45" s="138">
        <v>1</v>
      </c>
      <c r="K45" s="138" t="s">
        <v>1434</v>
      </c>
      <c r="L45" s="151" t="s">
        <v>74</v>
      </c>
      <c r="M45" s="152"/>
      <c r="N45" s="138" t="s">
        <v>1433</v>
      </c>
      <c r="Q45" s="153" t="s">
        <v>1435</v>
      </c>
      <c r="R45" s="153" t="s">
        <v>1436</v>
      </c>
    </row>
    <row r="46" spans="1:18">
      <c r="A46" s="138" t="s">
        <v>1433</v>
      </c>
      <c r="B46" s="149">
        <f t="array" ref="B46">SUM(LEN(F$45:F$79)-LEN(SUBSTITUTE(F$45:F$79,A46,"")))/LEN(A46)</f>
        <v>1</v>
      </c>
      <c r="C46" s="154" t="s">
        <v>1437</v>
      </c>
      <c r="D46" s="155"/>
      <c r="E46" s="154">
        <v>5</v>
      </c>
      <c r="I46" s="154" t="s">
        <v>1381</v>
      </c>
      <c r="J46" s="138">
        <v>2</v>
      </c>
      <c r="K46" s="154" t="s">
        <v>1438</v>
      </c>
      <c r="L46" s="151" t="s">
        <v>74</v>
      </c>
      <c r="M46" s="152"/>
      <c r="Q46" s="153" t="s">
        <v>1439</v>
      </c>
      <c r="R46" s="153" t="s">
        <v>1435</v>
      </c>
    </row>
    <row r="47" spans="1:18">
      <c r="A47" s="138" t="s">
        <v>1386</v>
      </c>
      <c r="B47" s="149">
        <f t="array" ref="B47">SUM(LEN(F$45:F$79)-LEN(SUBSTITUTE(F$45:F$79,A47,"")))/LEN(A47)</f>
        <v>0</v>
      </c>
      <c r="C47" s="138" t="s">
        <v>1440</v>
      </c>
      <c r="D47" s="150" t="s">
        <v>1441</v>
      </c>
      <c r="E47" s="138">
        <v>6</v>
      </c>
      <c r="F47" s="138" t="s">
        <v>1442</v>
      </c>
      <c r="G47" s="138" t="s">
        <v>1409</v>
      </c>
      <c r="H47" s="138">
        <v>375</v>
      </c>
      <c r="I47" s="138" t="s">
        <v>1381</v>
      </c>
      <c r="J47" s="138">
        <v>3</v>
      </c>
      <c r="K47" s="138" t="s">
        <v>1443</v>
      </c>
      <c r="L47" s="151" t="s">
        <v>74</v>
      </c>
      <c r="M47" s="152"/>
      <c r="N47" s="138" t="s">
        <v>1392</v>
      </c>
      <c r="O47" s="153" t="s">
        <v>1393</v>
      </c>
      <c r="P47" s="153" t="s">
        <v>1404</v>
      </c>
      <c r="Q47" s="154" t="s">
        <v>1436</v>
      </c>
      <c r="R47" s="153" t="s">
        <v>1436</v>
      </c>
    </row>
    <row r="48" spans="1:18">
      <c r="A48" s="138" t="s">
        <v>1385</v>
      </c>
      <c r="B48" s="149">
        <f t="array" ref="B48">SUM(LEN(F$45:F$79)-LEN(SUBSTITUTE(F$45:F$79,A48,"")))/LEN(A48)</f>
        <v>0</v>
      </c>
      <c r="C48" s="138" t="s">
        <v>1444</v>
      </c>
      <c r="D48" s="150" t="s">
        <v>1445</v>
      </c>
      <c r="E48" s="138">
        <v>6</v>
      </c>
      <c r="F48" s="138" t="s">
        <v>1446</v>
      </c>
      <c r="G48" s="138" t="s">
        <v>1409</v>
      </c>
      <c r="H48" s="138">
        <v>375</v>
      </c>
      <c r="I48" s="138" t="s">
        <v>1381</v>
      </c>
      <c r="J48" s="138">
        <v>4</v>
      </c>
      <c r="K48" s="138" t="s">
        <v>1447</v>
      </c>
      <c r="L48" s="151" t="s">
        <v>74</v>
      </c>
      <c r="M48" s="152"/>
      <c r="N48" s="138" t="s">
        <v>1388</v>
      </c>
      <c r="O48" s="153" t="s">
        <v>1395</v>
      </c>
      <c r="P48" s="153" t="s">
        <v>1406</v>
      </c>
      <c r="Q48" s="154" t="s">
        <v>1436</v>
      </c>
      <c r="R48" s="153" t="s">
        <v>1436</v>
      </c>
    </row>
    <row r="49" spans="1:18">
      <c r="A49" s="138" t="s">
        <v>1387</v>
      </c>
      <c r="B49" s="149">
        <f t="array" ref="B49">SUM(LEN(F$45:F$79)-LEN(SUBSTITUTE(F$45:F$79,A49,"")))/LEN(A49)</f>
        <v>1</v>
      </c>
      <c r="C49" s="138" t="s">
        <v>1448</v>
      </c>
      <c r="D49" s="150" t="s">
        <v>1449</v>
      </c>
      <c r="E49" s="138">
        <v>6</v>
      </c>
      <c r="F49" s="138" t="s">
        <v>1450</v>
      </c>
      <c r="G49" s="138">
        <v>20</v>
      </c>
      <c r="H49" s="138">
        <v>325</v>
      </c>
      <c r="I49" s="138" t="s">
        <v>1381</v>
      </c>
      <c r="J49" s="138">
        <v>5</v>
      </c>
      <c r="K49" s="138" t="s">
        <v>1451</v>
      </c>
      <c r="L49" s="151" t="s">
        <v>74</v>
      </c>
      <c r="M49" s="152"/>
      <c r="N49" s="138" t="s">
        <v>1450</v>
      </c>
      <c r="Q49" s="154" t="s">
        <v>1435</v>
      </c>
      <c r="R49" s="153" t="s">
        <v>1436</v>
      </c>
    </row>
    <row r="50" spans="1:18">
      <c r="A50" s="138" t="s">
        <v>1450</v>
      </c>
      <c r="B50" s="149">
        <f t="array" ref="B50">SUM(LEN(F$45:F$79)-LEN(SUBSTITUTE(F$45:F$79,A50,"")))/LEN(A50)</f>
        <v>1</v>
      </c>
      <c r="C50" s="154" t="s">
        <v>1452</v>
      </c>
      <c r="D50" s="155"/>
      <c r="E50" s="154">
        <v>5</v>
      </c>
      <c r="I50" s="154" t="s">
        <v>1381</v>
      </c>
      <c r="J50" s="138">
        <v>6</v>
      </c>
      <c r="K50" s="154" t="s">
        <v>1453</v>
      </c>
      <c r="L50" s="151" t="s">
        <v>74</v>
      </c>
      <c r="M50" s="152"/>
      <c r="Q50" s="154" t="s">
        <v>1439</v>
      </c>
      <c r="R50" s="153" t="s">
        <v>1435</v>
      </c>
    </row>
    <row r="51" spans="1:18">
      <c r="A51" s="138" t="s">
        <v>1383</v>
      </c>
      <c r="B51" s="149">
        <f t="array" ref="B51">SUM(LEN(F$45:F$79)-LEN(SUBSTITUTE(F$45:F$79,A51,"")))/LEN(A51)</f>
        <v>0</v>
      </c>
      <c r="C51" s="138" t="s">
        <v>1454</v>
      </c>
      <c r="D51" s="150" t="s">
        <v>1455</v>
      </c>
      <c r="E51" s="138">
        <v>6</v>
      </c>
      <c r="F51" s="140" t="s">
        <v>1456</v>
      </c>
      <c r="G51" s="138" t="s">
        <v>1409</v>
      </c>
      <c r="H51" s="138">
        <v>375</v>
      </c>
      <c r="I51" s="138" t="s">
        <v>1381</v>
      </c>
      <c r="J51" s="138">
        <v>7</v>
      </c>
      <c r="K51" s="138" t="s">
        <v>1457</v>
      </c>
      <c r="L51" s="151" t="s">
        <v>74</v>
      </c>
      <c r="M51" s="152"/>
      <c r="N51" s="138" t="s">
        <v>1391</v>
      </c>
      <c r="O51" s="153" t="s">
        <v>1394</v>
      </c>
      <c r="P51" s="153" t="s">
        <v>1405</v>
      </c>
      <c r="Q51" s="154" t="s">
        <v>1436</v>
      </c>
      <c r="R51" s="153" t="s">
        <v>1436</v>
      </c>
    </row>
    <row r="52" spans="1:18">
      <c r="A52" s="141" t="s">
        <v>1390</v>
      </c>
      <c r="B52" s="156">
        <f t="array" ref="B52">SUM(LEN(F$45:F$79)-LEN(SUBSTITUTE(F$45:F$79,A52,"")))/LEN(A52)</f>
        <v>1</v>
      </c>
      <c r="C52" s="141" t="s">
        <v>1458</v>
      </c>
      <c r="D52" s="157" t="s">
        <v>1459</v>
      </c>
      <c r="E52" s="141">
        <v>5</v>
      </c>
      <c r="F52" s="153" t="s">
        <v>1460</v>
      </c>
      <c r="G52" s="141">
        <v>20</v>
      </c>
      <c r="H52" s="141">
        <v>300</v>
      </c>
      <c r="I52" s="141" t="s">
        <v>1381</v>
      </c>
      <c r="J52" s="141">
        <v>8</v>
      </c>
      <c r="K52" s="141" t="s">
        <v>1461</v>
      </c>
      <c r="L52" s="158" t="s">
        <v>74</v>
      </c>
      <c r="M52" s="152"/>
      <c r="N52" s="153" t="s">
        <v>1460</v>
      </c>
      <c r="Q52" s="154" t="s">
        <v>1435</v>
      </c>
      <c r="R52" s="153" t="s">
        <v>1436</v>
      </c>
    </row>
    <row r="53" spans="1:18">
      <c r="A53" s="153" t="s">
        <v>1460</v>
      </c>
      <c r="B53" s="155">
        <f t="array" ref="B53">SUM(LEN(F$45:F$79)-LEN(SUBSTITUTE(F$45:F$79,A53,"")))/LEN(A53)</f>
        <v>1</v>
      </c>
      <c r="C53" s="153" t="s">
        <v>1462</v>
      </c>
      <c r="D53" s="155"/>
      <c r="E53" s="153">
        <v>4</v>
      </c>
      <c r="I53" s="153" t="s">
        <v>1381</v>
      </c>
      <c r="J53" s="138">
        <v>9</v>
      </c>
      <c r="K53" s="153" t="s">
        <v>1463</v>
      </c>
      <c r="L53" s="151" t="s">
        <v>74</v>
      </c>
      <c r="M53" s="152"/>
      <c r="Q53" s="154" t="s">
        <v>1439</v>
      </c>
      <c r="R53" s="153" t="s">
        <v>1435</v>
      </c>
    </row>
    <row r="54" spans="1:18">
      <c r="A54" s="138" t="s">
        <v>1389</v>
      </c>
      <c r="B54" s="149">
        <f t="array" ref="B54">SUM(LEN(F$45:F$79)-LEN(SUBSTITUTE(F$45:F$79,A54,"")))/LEN(A54)</f>
        <v>1</v>
      </c>
      <c r="C54" s="138" t="s">
        <v>1464</v>
      </c>
      <c r="D54" s="150" t="s">
        <v>1465</v>
      </c>
      <c r="E54" s="138">
        <v>5</v>
      </c>
      <c r="F54" s="153" t="s">
        <v>1466</v>
      </c>
      <c r="G54" s="138">
        <v>20</v>
      </c>
      <c r="H54" s="138">
        <v>300</v>
      </c>
      <c r="I54" s="138" t="s">
        <v>1381</v>
      </c>
      <c r="J54" s="138">
        <v>10</v>
      </c>
      <c r="K54" s="159" t="s">
        <v>1467</v>
      </c>
      <c r="L54" s="151" t="s">
        <v>74</v>
      </c>
      <c r="M54" s="152"/>
      <c r="N54" s="153" t="s">
        <v>1466</v>
      </c>
      <c r="Q54" s="154" t="s">
        <v>1435</v>
      </c>
      <c r="R54" s="153" t="s">
        <v>1436</v>
      </c>
    </row>
    <row r="55" spans="1:18">
      <c r="A55" s="153" t="s">
        <v>1466</v>
      </c>
      <c r="B55" s="149">
        <f t="array" ref="B55">SUM(LEN(F$45:F$79)-LEN(SUBSTITUTE(F$45:F$79,A55,"")))/LEN(A55)</f>
        <v>1</v>
      </c>
      <c r="C55" s="154" t="s">
        <v>1468</v>
      </c>
      <c r="D55" s="155"/>
      <c r="E55" s="154">
        <v>4</v>
      </c>
      <c r="I55" s="154" t="s">
        <v>1381</v>
      </c>
      <c r="J55" s="138">
        <v>11</v>
      </c>
      <c r="K55" s="154" t="s">
        <v>1469</v>
      </c>
      <c r="L55" s="151" t="s">
        <v>74</v>
      </c>
      <c r="M55" s="152"/>
      <c r="Q55" s="154" t="s">
        <v>1439</v>
      </c>
      <c r="R55" s="153" t="s">
        <v>1435</v>
      </c>
    </row>
    <row r="56" spans="1:18">
      <c r="A56" s="138" t="s">
        <v>1392</v>
      </c>
      <c r="B56" s="149">
        <f t="array" ref="B56">SUM(LEN(F$45:F$79)-LEN(SUBSTITUTE(F$45:F$79,A56,"")))/LEN(A56)</f>
        <v>1</v>
      </c>
      <c r="C56" s="138" t="s">
        <v>1470</v>
      </c>
      <c r="D56" s="150" t="s">
        <v>1471</v>
      </c>
      <c r="E56" s="138">
        <v>5</v>
      </c>
      <c r="F56" s="138" t="s">
        <v>1472</v>
      </c>
      <c r="G56" s="138" t="s">
        <v>1384</v>
      </c>
      <c r="H56" s="138">
        <v>245</v>
      </c>
      <c r="I56" s="138" t="s">
        <v>1381</v>
      </c>
      <c r="J56" s="138">
        <v>12</v>
      </c>
      <c r="K56" s="138" t="s">
        <v>1473</v>
      </c>
      <c r="L56" s="151" t="s">
        <v>74</v>
      </c>
      <c r="M56" s="152"/>
      <c r="N56" s="138" t="s">
        <v>1394</v>
      </c>
      <c r="O56" s="153" t="s">
        <v>1410</v>
      </c>
      <c r="P56" s="153" t="s">
        <v>1412</v>
      </c>
      <c r="Q56" s="154" t="s">
        <v>1436</v>
      </c>
      <c r="R56" s="153" t="s">
        <v>1436</v>
      </c>
    </row>
    <row r="57" spans="1:18">
      <c r="A57" s="138" t="s">
        <v>1388</v>
      </c>
      <c r="B57" s="149">
        <f t="array" ref="B57">SUM(LEN(F$45:F$79)-LEN(SUBSTITUTE(F$45:F$79,A57,"")))/LEN(A57)</f>
        <v>1</v>
      </c>
      <c r="C57" s="138" t="s">
        <v>1474</v>
      </c>
      <c r="D57" s="150" t="s">
        <v>1475</v>
      </c>
      <c r="E57" s="138">
        <v>5</v>
      </c>
      <c r="F57" s="138" t="s">
        <v>1476</v>
      </c>
      <c r="G57" s="138" t="s">
        <v>1384</v>
      </c>
      <c r="H57" s="138">
        <v>245</v>
      </c>
      <c r="I57" s="138" t="s">
        <v>1381</v>
      </c>
      <c r="J57" s="138">
        <v>13</v>
      </c>
      <c r="K57" s="138" t="s">
        <v>1477</v>
      </c>
      <c r="L57" s="151" t="s">
        <v>74</v>
      </c>
      <c r="M57" s="152"/>
      <c r="N57" s="138" t="s">
        <v>1393</v>
      </c>
      <c r="O57" s="153" t="s">
        <v>1407</v>
      </c>
      <c r="P57" s="153" t="s">
        <v>1413</v>
      </c>
      <c r="Q57" s="154" t="s">
        <v>1436</v>
      </c>
      <c r="R57" s="153" t="s">
        <v>1436</v>
      </c>
    </row>
    <row r="58" spans="1:18">
      <c r="A58" s="140" t="s">
        <v>1391</v>
      </c>
      <c r="B58" s="160">
        <f t="array" ref="B58">SUM(LEN(F$45:F$79)-LEN(SUBSTITUTE(F$45:F$79,A58,"")))/LEN(A58)</f>
        <v>1</v>
      </c>
      <c r="C58" s="140" t="s">
        <v>1478</v>
      </c>
      <c r="D58" s="161" t="s">
        <v>1479</v>
      </c>
      <c r="E58" s="140">
        <v>5</v>
      </c>
      <c r="F58" s="140" t="s">
        <v>1480</v>
      </c>
      <c r="G58" s="138" t="s">
        <v>1384</v>
      </c>
      <c r="H58" s="138">
        <v>245</v>
      </c>
      <c r="I58" s="140" t="s">
        <v>1381</v>
      </c>
      <c r="J58" s="140">
        <v>14</v>
      </c>
      <c r="K58" s="140" t="s">
        <v>1481</v>
      </c>
      <c r="L58" s="162" t="s">
        <v>74</v>
      </c>
      <c r="M58" s="163"/>
      <c r="N58" s="138" t="s">
        <v>1395</v>
      </c>
      <c r="O58" s="153" t="s">
        <v>1408</v>
      </c>
      <c r="P58" s="153" t="s">
        <v>1415</v>
      </c>
      <c r="Q58" s="154" t="s">
        <v>1436</v>
      </c>
      <c r="R58" s="153" t="s">
        <v>1436</v>
      </c>
    </row>
    <row r="59" spans="1:18">
      <c r="A59" s="138" t="s">
        <v>1394</v>
      </c>
      <c r="B59" s="149">
        <f t="array" ref="B59">SUM(LEN(F$45:F$79)-LEN(SUBSTITUTE(F$45:F$79,A59,"")))/LEN(A59)</f>
        <v>2</v>
      </c>
      <c r="C59" s="138" t="s">
        <v>1482</v>
      </c>
      <c r="D59" s="150" t="s">
        <v>1483</v>
      </c>
      <c r="E59" s="138">
        <v>4</v>
      </c>
      <c r="F59" s="138" t="s">
        <v>1484</v>
      </c>
      <c r="G59" s="141" t="s">
        <v>1384</v>
      </c>
      <c r="H59" s="141">
        <v>185</v>
      </c>
      <c r="I59" s="138" t="s">
        <v>1381</v>
      </c>
      <c r="J59" s="138">
        <v>15</v>
      </c>
      <c r="K59" s="159" t="s">
        <v>1485</v>
      </c>
      <c r="L59" s="151" t="s">
        <v>74</v>
      </c>
      <c r="M59" s="152"/>
      <c r="N59" s="138" t="s">
        <v>1400</v>
      </c>
      <c r="O59" s="153" t="s">
        <v>1398</v>
      </c>
      <c r="P59" s="153" t="s">
        <v>1405</v>
      </c>
      <c r="Q59" s="154" t="s">
        <v>1436</v>
      </c>
      <c r="R59" s="153" t="s">
        <v>1436</v>
      </c>
    </row>
    <row r="60" spans="1:18">
      <c r="A60" s="138" t="s">
        <v>1395</v>
      </c>
      <c r="B60" s="149">
        <f t="array" ref="B60">SUM(LEN(F$45:F$79)-LEN(SUBSTITUTE(F$45:F$79,A60,"")))/LEN(A60)</f>
        <v>2</v>
      </c>
      <c r="C60" s="138" t="s">
        <v>1486</v>
      </c>
      <c r="D60" s="150" t="s">
        <v>1487</v>
      </c>
      <c r="E60" s="138">
        <v>4</v>
      </c>
      <c r="F60" s="138" t="s">
        <v>1488</v>
      </c>
      <c r="G60" s="138" t="s">
        <v>1384</v>
      </c>
      <c r="H60" s="138">
        <v>185</v>
      </c>
      <c r="I60" s="138" t="s">
        <v>1381</v>
      </c>
      <c r="J60" s="138">
        <v>16</v>
      </c>
      <c r="K60" s="138" t="s">
        <v>1489</v>
      </c>
      <c r="L60" s="151" t="s">
        <v>74</v>
      </c>
      <c r="M60" s="152"/>
      <c r="N60" s="138" t="s">
        <v>1401</v>
      </c>
      <c r="O60" s="153" t="s">
        <v>1402</v>
      </c>
      <c r="P60" s="153" t="s">
        <v>1410</v>
      </c>
      <c r="Q60" s="154" t="s">
        <v>1436</v>
      </c>
      <c r="R60" s="153" t="s">
        <v>1436</v>
      </c>
    </row>
    <row r="61" spans="1:18">
      <c r="A61" s="138" t="s">
        <v>1393</v>
      </c>
      <c r="B61" s="149">
        <f t="array" ref="B61">SUM(LEN(F$45:F$79)-LEN(SUBSTITUTE(F$45:F$79,A61,"")))/LEN(A61)</f>
        <v>2</v>
      </c>
      <c r="C61" s="138" t="s">
        <v>1490</v>
      </c>
      <c r="D61" s="150" t="s">
        <v>1491</v>
      </c>
      <c r="E61" s="138">
        <v>4</v>
      </c>
      <c r="F61" s="138" t="s">
        <v>1492</v>
      </c>
      <c r="G61" s="138" t="s">
        <v>1384</v>
      </c>
      <c r="H61" s="138">
        <v>185</v>
      </c>
      <c r="I61" s="138" t="s">
        <v>1381</v>
      </c>
      <c r="J61" s="138">
        <v>17</v>
      </c>
      <c r="K61" s="138" t="s">
        <v>1493</v>
      </c>
      <c r="L61" s="151" t="s">
        <v>74</v>
      </c>
      <c r="M61" s="152"/>
      <c r="N61" s="138" t="s">
        <v>1398</v>
      </c>
      <c r="O61" s="153" t="s">
        <v>1400</v>
      </c>
      <c r="P61" s="153" t="s">
        <v>1404</v>
      </c>
      <c r="Q61" s="154" t="s">
        <v>1436</v>
      </c>
      <c r="R61" s="153" t="s">
        <v>1436</v>
      </c>
    </row>
    <row r="62" spans="1:18">
      <c r="A62" s="138" t="s">
        <v>1397</v>
      </c>
      <c r="B62" s="149">
        <f t="array" ref="B62">SUM(LEN(F$45:F$79)-LEN(SUBSTITUTE(F$45:F$79,A62,"")))/LEN(A62)</f>
        <v>1</v>
      </c>
      <c r="C62" s="138" t="s">
        <v>1494</v>
      </c>
      <c r="D62" s="150" t="s">
        <v>1495</v>
      </c>
      <c r="E62" s="138">
        <v>4</v>
      </c>
      <c r="F62" s="138" t="s">
        <v>1496</v>
      </c>
      <c r="G62" s="138">
        <v>20</v>
      </c>
      <c r="H62" s="138">
        <v>290</v>
      </c>
      <c r="I62" s="138" t="s">
        <v>1381</v>
      </c>
      <c r="J62" s="138">
        <v>18</v>
      </c>
      <c r="K62" s="138" t="s">
        <v>1497</v>
      </c>
      <c r="L62" s="151" t="s">
        <v>74</v>
      </c>
      <c r="M62" s="152"/>
      <c r="N62" s="138" t="s">
        <v>1496</v>
      </c>
      <c r="Q62" s="154" t="s">
        <v>1435</v>
      </c>
      <c r="R62" s="153" t="s">
        <v>1436</v>
      </c>
    </row>
    <row r="63" spans="1:18">
      <c r="A63" s="138" t="s">
        <v>1496</v>
      </c>
      <c r="B63" s="149">
        <f t="array" ref="B63">SUM(LEN(F$45:F$79)-LEN(SUBSTITUTE(F$45:F$79,A63,"")))/LEN(A63)</f>
        <v>1</v>
      </c>
      <c r="C63" s="154" t="s">
        <v>1498</v>
      </c>
      <c r="D63" s="155"/>
      <c r="E63" s="154">
        <v>3</v>
      </c>
      <c r="I63" s="154" t="s">
        <v>1381</v>
      </c>
      <c r="J63" s="138">
        <v>19</v>
      </c>
      <c r="K63" s="154" t="s">
        <v>1499</v>
      </c>
      <c r="L63" s="151" t="s">
        <v>74</v>
      </c>
      <c r="M63" s="152"/>
      <c r="Q63" s="154" t="s">
        <v>1439</v>
      </c>
      <c r="R63" s="153" t="s">
        <v>1435</v>
      </c>
    </row>
    <row r="64" spans="1:18">
      <c r="A64" s="138" t="s">
        <v>1396</v>
      </c>
      <c r="B64" s="149">
        <f t="array" ref="B64">SUM(LEN(F$45:F$79)-LEN(SUBSTITUTE(F$45:F$79,A64,"")))/LEN(A64)</f>
        <v>1</v>
      </c>
      <c r="C64" s="138" t="s">
        <v>1500</v>
      </c>
      <c r="D64" s="150" t="s">
        <v>1501</v>
      </c>
      <c r="E64" s="138">
        <v>4</v>
      </c>
      <c r="F64" s="138" t="s">
        <v>1502</v>
      </c>
      <c r="G64" s="138">
        <v>20</v>
      </c>
      <c r="H64" s="138">
        <v>290</v>
      </c>
      <c r="I64" s="138" t="s">
        <v>1381</v>
      </c>
      <c r="J64" s="138">
        <v>20</v>
      </c>
      <c r="K64" s="138" t="s">
        <v>1503</v>
      </c>
      <c r="L64" s="151" t="s">
        <v>74</v>
      </c>
      <c r="M64" s="152"/>
      <c r="N64" s="138" t="s">
        <v>1502</v>
      </c>
      <c r="Q64" s="154" t="s">
        <v>1435</v>
      </c>
      <c r="R64" s="153" t="s">
        <v>1436</v>
      </c>
    </row>
    <row r="65" spans="1:18">
      <c r="A65" s="138" t="s">
        <v>1502</v>
      </c>
      <c r="B65" s="149">
        <f t="array" ref="B65">SUM(LEN(F$45:F$79)-LEN(SUBSTITUTE(F$45:F$79,A65,"")))/LEN(A65)</f>
        <v>1</v>
      </c>
      <c r="C65" s="154" t="s">
        <v>1504</v>
      </c>
      <c r="D65" s="155"/>
      <c r="E65" s="154">
        <v>3</v>
      </c>
      <c r="I65" s="154" t="s">
        <v>1381</v>
      </c>
      <c r="J65" s="138">
        <v>21</v>
      </c>
      <c r="K65" s="154" t="s">
        <v>1505</v>
      </c>
      <c r="L65" s="151" t="s">
        <v>74</v>
      </c>
      <c r="M65" s="152"/>
      <c r="Q65" s="154" t="s">
        <v>1439</v>
      </c>
      <c r="R65" s="153" t="s">
        <v>1435</v>
      </c>
    </row>
    <row r="66" spans="1:18">
      <c r="A66" s="141" t="s">
        <v>1400</v>
      </c>
      <c r="B66" s="156">
        <f t="array" ref="B66">SUM(LEN(F$45:F$79)-LEN(SUBSTITUTE(F$45:F$79,A66,"")))/LEN(A66)</f>
        <v>2</v>
      </c>
      <c r="C66" s="141" t="s">
        <v>1506</v>
      </c>
      <c r="D66" s="157" t="s">
        <v>1507</v>
      </c>
      <c r="E66" s="141">
        <v>3</v>
      </c>
      <c r="F66" s="141" t="s">
        <v>1508</v>
      </c>
      <c r="G66" s="141" t="s">
        <v>1384</v>
      </c>
      <c r="H66" s="141">
        <v>175</v>
      </c>
      <c r="I66" s="141" t="s">
        <v>1381</v>
      </c>
      <c r="J66" s="141">
        <v>22</v>
      </c>
      <c r="K66" s="141" t="s">
        <v>1509</v>
      </c>
      <c r="L66" s="158" t="s">
        <v>74</v>
      </c>
      <c r="M66" s="164"/>
      <c r="N66" s="138" t="s">
        <v>1406</v>
      </c>
      <c r="O66" s="153" t="s">
        <v>1416</v>
      </c>
      <c r="P66" s="153" t="s">
        <v>1417</v>
      </c>
      <c r="Q66" s="154" t="s">
        <v>1436</v>
      </c>
      <c r="R66" s="153" t="s">
        <v>1436</v>
      </c>
    </row>
    <row r="67" spans="1:18">
      <c r="A67" s="138" t="s">
        <v>1402</v>
      </c>
      <c r="B67" s="149">
        <f t="array" ref="B67">SUM(LEN(F$45:F$79)-LEN(SUBSTITUTE(F$45:F$79,A67,"")))/LEN(A67)</f>
        <v>1</v>
      </c>
      <c r="C67" s="138" t="s">
        <v>1510</v>
      </c>
      <c r="D67" s="150" t="s">
        <v>1511</v>
      </c>
      <c r="E67" s="138">
        <v>3</v>
      </c>
      <c r="F67" s="138" t="s">
        <v>1512</v>
      </c>
      <c r="G67" s="138" t="s">
        <v>1384</v>
      </c>
      <c r="H67" s="138">
        <v>175</v>
      </c>
      <c r="I67" s="138" t="s">
        <v>1381</v>
      </c>
      <c r="J67" s="138">
        <v>23</v>
      </c>
      <c r="K67" s="138" t="s">
        <v>1513</v>
      </c>
      <c r="L67" s="151" t="s">
        <v>74</v>
      </c>
      <c r="M67" s="152"/>
      <c r="N67" s="138" t="s">
        <v>1408</v>
      </c>
      <c r="O67" s="153" t="s">
        <v>1415</v>
      </c>
      <c r="P67" s="153" t="s">
        <v>1413</v>
      </c>
      <c r="Q67" s="154" t="s">
        <v>1436</v>
      </c>
      <c r="R67" s="153" t="s">
        <v>1436</v>
      </c>
    </row>
    <row r="68" spans="1:18">
      <c r="A68" s="138" t="s">
        <v>1403</v>
      </c>
      <c r="B68" s="149">
        <f t="array" ref="B68">SUM(LEN(F$45:F$79)-LEN(SUBSTITUTE(F$45:F$79,A68,"")))/LEN(A68)</f>
        <v>1</v>
      </c>
      <c r="C68" s="138" t="s">
        <v>1514</v>
      </c>
      <c r="D68" s="150" t="s">
        <v>1515</v>
      </c>
      <c r="E68" s="138">
        <v>3</v>
      </c>
      <c r="F68" s="138" t="s">
        <v>1516</v>
      </c>
      <c r="G68" s="138">
        <v>20</v>
      </c>
      <c r="H68" s="138">
        <v>285</v>
      </c>
      <c r="I68" s="138" t="s">
        <v>1381</v>
      </c>
      <c r="J68" s="138">
        <v>24</v>
      </c>
      <c r="K68" s="138" t="s">
        <v>1517</v>
      </c>
      <c r="L68" s="151" t="s">
        <v>74</v>
      </c>
      <c r="M68" s="152"/>
      <c r="N68" s="138" t="s">
        <v>1516</v>
      </c>
      <c r="Q68" s="154" t="s">
        <v>1435</v>
      </c>
      <c r="R68" s="153" t="s">
        <v>1436</v>
      </c>
    </row>
    <row r="69" spans="1:18">
      <c r="A69" s="138" t="s">
        <v>1516</v>
      </c>
      <c r="B69" s="149">
        <f t="array" ref="B69">SUM(LEN(F$45:F$79)-LEN(SUBSTITUTE(F$45:F$79,A69,"")))/LEN(A69)</f>
        <v>1</v>
      </c>
      <c r="C69" s="154" t="s">
        <v>1518</v>
      </c>
      <c r="D69" s="155"/>
      <c r="E69" s="154">
        <v>2</v>
      </c>
      <c r="I69" s="154" t="s">
        <v>1381</v>
      </c>
      <c r="J69" s="138">
        <v>25</v>
      </c>
      <c r="K69" s="154" t="s">
        <v>1519</v>
      </c>
      <c r="L69" s="151" t="s">
        <v>74</v>
      </c>
      <c r="M69" s="152"/>
      <c r="Q69" s="154" t="s">
        <v>1439</v>
      </c>
      <c r="R69" s="153" t="s">
        <v>1435</v>
      </c>
    </row>
    <row r="70" spans="1:18">
      <c r="A70" s="138" t="s">
        <v>1401</v>
      </c>
      <c r="B70" s="149">
        <f t="array" ref="B70">SUM(LEN(F$45:F$79)-LEN(SUBSTITUTE(F$45:F$79,A70,"")))/LEN(A70)</f>
        <v>1</v>
      </c>
      <c r="C70" s="138" t="s">
        <v>1520</v>
      </c>
      <c r="D70" s="150" t="s">
        <v>1521</v>
      </c>
      <c r="E70" s="138">
        <v>3</v>
      </c>
      <c r="F70" s="138" t="s">
        <v>1522</v>
      </c>
      <c r="G70" s="138" t="s">
        <v>1384</v>
      </c>
      <c r="H70" s="138">
        <v>175</v>
      </c>
      <c r="I70" s="138" t="s">
        <v>1381</v>
      </c>
      <c r="J70" s="138">
        <v>26</v>
      </c>
      <c r="K70" s="138" t="s">
        <v>1523</v>
      </c>
      <c r="L70" s="151" t="s">
        <v>74</v>
      </c>
      <c r="M70" s="152"/>
      <c r="N70" s="138" t="s">
        <v>1407</v>
      </c>
      <c r="O70" s="153" t="s">
        <v>1412</v>
      </c>
      <c r="P70" s="153" t="s">
        <v>1411</v>
      </c>
      <c r="Q70" s="154" t="s">
        <v>1436</v>
      </c>
      <c r="R70" s="153" t="s">
        <v>1436</v>
      </c>
    </row>
    <row r="71" spans="1:18">
      <c r="A71" s="138" t="s">
        <v>1398</v>
      </c>
      <c r="B71" s="149">
        <f t="array" ref="B71">SUM(LEN(F$45:F$79)-LEN(SUBSTITUTE(F$45:F$79,A71,"")))/LEN(A71)</f>
        <v>2</v>
      </c>
      <c r="C71" s="138" t="s">
        <v>1524</v>
      </c>
      <c r="D71" s="150" t="s">
        <v>1525</v>
      </c>
      <c r="E71" s="138">
        <v>3</v>
      </c>
      <c r="F71" s="138" t="s">
        <v>1526</v>
      </c>
      <c r="G71" s="138" t="s">
        <v>1384</v>
      </c>
      <c r="H71" s="138">
        <v>175</v>
      </c>
      <c r="I71" s="138" t="s">
        <v>1381</v>
      </c>
      <c r="J71" s="138">
        <v>27</v>
      </c>
      <c r="K71" s="138" t="s">
        <v>1527</v>
      </c>
      <c r="L71" s="151" t="s">
        <v>74</v>
      </c>
      <c r="M71" s="152"/>
      <c r="N71" s="138" t="s">
        <v>1404</v>
      </c>
      <c r="O71" s="153" t="s">
        <v>1411</v>
      </c>
      <c r="P71" s="153" t="s">
        <v>1418</v>
      </c>
      <c r="Q71" s="154" t="s">
        <v>1436</v>
      </c>
      <c r="R71" s="153" t="s">
        <v>1436</v>
      </c>
    </row>
    <row r="72" spans="1:18">
      <c r="A72" s="138" t="s">
        <v>1399</v>
      </c>
      <c r="B72" s="149">
        <f t="array" ref="B72">SUM(LEN(F$45:F$79)-LEN(SUBSTITUTE(F$45:F$79,A72,"")))/LEN(A72)</f>
        <v>1</v>
      </c>
      <c r="C72" s="138" t="s">
        <v>1528</v>
      </c>
      <c r="D72" s="150" t="s">
        <v>1529</v>
      </c>
      <c r="E72" s="138">
        <v>3</v>
      </c>
      <c r="F72" s="138" t="s">
        <v>1530</v>
      </c>
      <c r="G72" s="138">
        <v>20</v>
      </c>
      <c r="H72" s="138">
        <v>285</v>
      </c>
      <c r="I72" s="138" t="s">
        <v>1381</v>
      </c>
      <c r="J72" s="138">
        <v>28</v>
      </c>
      <c r="K72" s="138" t="s">
        <v>1531</v>
      </c>
      <c r="L72" s="151" t="s">
        <v>74</v>
      </c>
      <c r="M72" s="152"/>
      <c r="N72" s="138" t="s">
        <v>1530</v>
      </c>
      <c r="Q72" s="154" t="s">
        <v>1435</v>
      </c>
      <c r="R72" s="153" t="s">
        <v>1436</v>
      </c>
    </row>
    <row r="73" spans="1:18">
      <c r="A73" s="140" t="s">
        <v>1530</v>
      </c>
      <c r="B73" s="160">
        <f t="array" ref="B73">SUM(LEN(F$45:F$79)-LEN(SUBSTITUTE(F$45:F$79,A73,"")))/LEN(A73)</f>
        <v>1</v>
      </c>
      <c r="C73" s="165" t="s">
        <v>1532</v>
      </c>
      <c r="D73" s="166"/>
      <c r="E73" s="165">
        <v>2</v>
      </c>
      <c r="F73" s="167"/>
      <c r="I73" s="165" t="s">
        <v>1381</v>
      </c>
      <c r="J73" s="140">
        <v>29</v>
      </c>
      <c r="K73" s="165" t="s">
        <v>1533</v>
      </c>
      <c r="L73" s="162" t="s">
        <v>74</v>
      </c>
      <c r="M73" s="163"/>
      <c r="Q73" s="154" t="s">
        <v>1439</v>
      </c>
      <c r="R73" s="153" t="s">
        <v>1435</v>
      </c>
    </row>
    <row r="74" spans="1:18">
      <c r="A74" s="138" t="s">
        <v>1408</v>
      </c>
      <c r="B74" s="149">
        <f t="array" ref="B74">SUM(LEN(F$45:F$79)-LEN(SUBSTITUTE(F$45:F$79,A74,"")))/LEN(A74)</f>
        <v>2</v>
      </c>
      <c r="C74" s="138" t="s">
        <v>1534</v>
      </c>
      <c r="D74" s="150" t="s">
        <v>1535</v>
      </c>
      <c r="E74" s="138">
        <v>2</v>
      </c>
      <c r="F74" s="138" t="s">
        <v>1536</v>
      </c>
      <c r="G74" s="141" t="s">
        <v>1537</v>
      </c>
      <c r="H74" s="141">
        <v>145</v>
      </c>
      <c r="I74" s="138" t="s">
        <v>1381</v>
      </c>
      <c r="J74" s="138">
        <v>30</v>
      </c>
      <c r="K74" s="138" t="s">
        <v>1538</v>
      </c>
      <c r="L74" s="151" t="s">
        <v>74</v>
      </c>
      <c r="M74" s="152"/>
      <c r="N74" s="138" t="s">
        <v>1415</v>
      </c>
      <c r="O74" s="153" t="s">
        <v>1414</v>
      </c>
      <c r="P74" s="153" t="s">
        <v>1413</v>
      </c>
      <c r="Q74" s="159" t="s">
        <v>1436</v>
      </c>
      <c r="R74" s="153" t="s">
        <v>1436</v>
      </c>
    </row>
    <row r="75" spans="1:18">
      <c r="A75" s="138" t="s">
        <v>1404</v>
      </c>
      <c r="B75" s="149">
        <f t="array" ref="B75">SUM(LEN(F$45:F$79)-LEN(SUBSTITUTE(F$45:F$79,A75,"")))/LEN(A75)</f>
        <v>3</v>
      </c>
      <c r="C75" s="138" t="s">
        <v>1539</v>
      </c>
      <c r="D75" s="150" t="s">
        <v>1540</v>
      </c>
      <c r="E75" s="138">
        <v>2</v>
      </c>
      <c r="F75" s="138" t="s">
        <v>1541</v>
      </c>
      <c r="G75" s="138" t="s">
        <v>1537</v>
      </c>
      <c r="H75" s="138">
        <v>145</v>
      </c>
      <c r="I75" s="138" t="s">
        <v>1381</v>
      </c>
      <c r="J75" s="138">
        <v>31</v>
      </c>
      <c r="K75" s="138" t="s">
        <v>1542</v>
      </c>
      <c r="L75" s="151" t="s">
        <v>74</v>
      </c>
      <c r="M75" s="152"/>
      <c r="N75" s="138" t="s">
        <v>1413</v>
      </c>
      <c r="O75" s="153" t="s">
        <v>1417</v>
      </c>
      <c r="P75" s="153" t="s">
        <v>1414</v>
      </c>
      <c r="Q75" s="159" t="s">
        <v>1436</v>
      </c>
      <c r="R75" s="153" t="s">
        <v>1436</v>
      </c>
    </row>
    <row r="76" spans="1:18">
      <c r="A76" s="138" t="s">
        <v>1410</v>
      </c>
      <c r="B76" s="149">
        <f t="array" ref="B76">SUM(LEN(F$45:F$79)-LEN(SUBSTITUTE(F$45:F$79,A76,"")))/LEN(A76)</f>
        <v>2</v>
      </c>
      <c r="C76" s="138" t="s">
        <v>1543</v>
      </c>
      <c r="D76" s="150" t="s">
        <v>1544</v>
      </c>
      <c r="E76" s="138">
        <v>2</v>
      </c>
      <c r="F76" s="138" t="s">
        <v>1545</v>
      </c>
      <c r="G76" s="138" t="s">
        <v>1537</v>
      </c>
      <c r="H76" s="138">
        <v>145</v>
      </c>
      <c r="I76" s="138" t="s">
        <v>1381</v>
      </c>
      <c r="J76" s="138">
        <v>32</v>
      </c>
      <c r="K76" s="138" t="s">
        <v>1546</v>
      </c>
      <c r="L76" s="151" t="s">
        <v>74</v>
      </c>
      <c r="M76" s="152"/>
      <c r="N76" s="138" t="s">
        <v>1418</v>
      </c>
      <c r="O76" s="153" t="s">
        <v>1417</v>
      </c>
      <c r="P76" s="153" t="s">
        <v>1416</v>
      </c>
      <c r="Q76" s="159" t="s">
        <v>1436</v>
      </c>
      <c r="R76" s="153" t="s">
        <v>1436</v>
      </c>
    </row>
    <row r="77" spans="1:18">
      <c r="A77" s="138" t="s">
        <v>1406</v>
      </c>
      <c r="B77" s="149">
        <f t="array" ref="B77">SUM(LEN(F$45:F$79)-LEN(SUBSTITUTE(F$45:F$79,A77,"")))/LEN(A77)</f>
        <v>2</v>
      </c>
      <c r="C77" s="138" t="s">
        <v>1547</v>
      </c>
      <c r="D77" s="150" t="s">
        <v>1548</v>
      </c>
      <c r="E77" s="138">
        <v>2</v>
      </c>
      <c r="F77" s="138" t="s">
        <v>1549</v>
      </c>
      <c r="G77" s="138" t="s">
        <v>1537</v>
      </c>
      <c r="H77" s="138">
        <v>145</v>
      </c>
      <c r="I77" s="138" t="s">
        <v>1381</v>
      </c>
      <c r="J77" s="138">
        <v>33</v>
      </c>
      <c r="K77" s="138" t="s">
        <v>1550</v>
      </c>
      <c r="L77" s="151" t="s">
        <v>74</v>
      </c>
      <c r="M77" s="152"/>
      <c r="N77" s="138" t="s">
        <v>1417</v>
      </c>
      <c r="O77" s="153" t="s">
        <v>1412</v>
      </c>
      <c r="P77" s="153" t="s">
        <v>1415</v>
      </c>
      <c r="Q77" s="159" t="s">
        <v>1436</v>
      </c>
      <c r="R77" s="153" t="s">
        <v>1436</v>
      </c>
    </row>
    <row r="78" spans="1:18">
      <c r="A78" s="138" t="s">
        <v>1407</v>
      </c>
      <c r="B78" s="149">
        <f t="array" ref="B78">SUM(LEN(F$45:F$79)-LEN(SUBSTITUTE(F$45:F$79,A78,"")))/LEN(A78)</f>
        <v>2</v>
      </c>
      <c r="C78" s="138" t="s">
        <v>1551</v>
      </c>
      <c r="D78" s="150" t="s">
        <v>1552</v>
      </c>
      <c r="E78" s="138">
        <v>2</v>
      </c>
      <c r="F78" s="138" t="s">
        <v>1553</v>
      </c>
      <c r="G78" s="138" t="s">
        <v>1537</v>
      </c>
      <c r="H78" s="138">
        <v>145</v>
      </c>
      <c r="I78" s="138" t="s">
        <v>1381</v>
      </c>
      <c r="J78" s="138">
        <v>34</v>
      </c>
      <c r="K78" s="138" t="s">
        <v>1554</v>
      </c>
      <c r="L78" s="151" t="s">
        <v>74</v>
      </c>
      <c r="M78" s="152"/>
      <c r="N78" s="138" t="s">
        <v>1412</v>
      </c>
      <c r="O78" s="153" t="s">
        <v>1411</v>
      </c>
      <c r="P78" s="153" t="s">
        <v>1418</v>
      </c>
      <c r="Q78" s="159" t="s">
        <v>1436</v>
      </c>
      <c r="R78" s="153" t="s">
        <v>1436</v>
      </c>
    </row>
    <row r="79" spans="1:18">
      <c r="A79" s="138" t="s">
        <v>1405</v>
      </c>
      <c r="B79" s="149">
        <f t="array" ref="B79">SUM(LEN(F$45:F$79)-LEN(SUBSTITUTE(F$45:F$79,A79,"")))/LEN(A79)</f>
        <v>2</v>
      </c>
      <c r="C79" s="138" t="s">
        <v>1555</v>
      </c>
      <c r="D79" s="150" t="s">
        <v>1556</v>
      </c>
      <c r="E79" s="138">
        <v>2</v>
      </c>
      <c r="F79" s="138" t="s">
        <v>1557</v>
      </c>
      <c r="G79" s="140" t="s">
        <v>1537</v>
      </c>
      <c r="H79" s="140">
        <v>145</v>
      </c>
      <c r="I79" s="138" t="s">
        <v>1381</v>
      </c>
      <c r="J79" s="138">
        <v>35</v>
      </c>
      <c r="K79" s="138" t="s">
        <v>1558</v>
      </c>
      <c r="L79" s="151" t="s">
        <v>74</v>
      </c>
      <c r="M79" s="152"/>
      <c r="N79" s="138" t="s">
        <v>1416</v>
      </c>
      <c r="O79" s="153" t="s">
        <v>1414</v>
      </c>
      <c r="P79" s="153" t="s">
        <v>1411</v>
      </c>
      <c r="Q79" s="159" t="s">
        <v>1436</v>
      </c>
      <c r="R79" s="153" t="s">
        <v>1436</v>
      </c>
    </row>
    <row r="80" spans="1:18">
      <c r="A80" s="141" t="s">
        <v>1416</v>
      </c>
      <c r="B80" s="156">
        <f t="array" ref="B80">SUM(LEN(F$45:F$79)-LEN(SUBSTITUTE(F$45:F$79,A80,"")))/LEN(A80)</f>
        <v>3</v>
      </c>
      <c r="C80" s="141" t="s">
        <v>1559</v>
      </c>
      <c r="D80" s="157" t="s">
        <v>1560</v>
      </c>
      <c r="E80" s="141">
        <v>1</v>
      </c>
      <c r="F80" s="141"/>
      <c r="G80" s="138"/>
      <c r="H80" s="138"/>
      <c r="I80" s="141" t="s">
        <v>1381</v>
      </c>
      <c r="J80" s="141">
        <v>36</v>
      </c>
      <c r="K80" s="168" t="s">
        <v>1561</v>
      </c>
      <c r="L80" s="158" t="s">
        <v>74</v>
      </c>
      <c r="M80" s="164"/>
      <c r="N80" s="138"/>
      <c r="Q80" s="137" t="s">
        <v>1439</v>
      </c>
      <c r="R80" s="153" t="s">
        <v>1436</v>
      </c>
    </row>
    <row r="81" spans="1:18">
      <c r="A81" s="138" t="s">
        <v>1412</v>
      </c>
      <c r="B81" s="149">
        <f t="array" ref="B81">SUM(LEN(F$45:F$79)-LEN(SUBSTITUTE(F$45:F$79,A81,"")))/LEN(A81)</f>
        <v>4</v>
      </c>
      <c r="C81" s="138" t="s">
        <v>1562</v>
      </c>
      <c r="D81" s="150" t="s">
        <v>1563</v>
      </c>
      <c r="E81" s="138">
        <v>1</v>
      </c>
      <c r="F81" s="138"/>
      <c r="G81" s="138"/>
      <c r="H81" s="138"/>
      <c r="I81" s="138" t="s">
        <v>1381</v>
      </c>
      <c r="J81" s="138">
        <v>37</v>
      </c>
      <c r="K81" s="159" t="s">
        <v>1564</v>
      </c>
      <c r="L81" s="151" t="s">
        <v>74</v>
      </c>
      <c r="M81" s="152"/>
      <c r="N81" s="138"/>
      <c r="Q81" s="137" t="s">
        <v>1439</v>
      </c>
      <c r="R81" s="153" t="s">
        <v>1436</v>
      </c>
    </row>
    <row r="82" spans="1:18">
      <c r="A82" s="138" t="s">
        <v>1413</v>
      </c>
      <c r="B82" s="149">
        <f t="array" ref="B82">SUM(LEN(F$45:F$79)-LEN(SUBSTITUTE(F$45:F$79,A82,"")))/LEN(A82)</f>
        <v>4</v>
      </c>
      <c r="C82" s="138" t="s">
        <v>1565</v>
      </c>
      <c r="D82" s="150" t="s">
        <v>1566</v>
      </c>
      <c r="E82" s="138">
        <v>1</v>
      </c>
      <c r="F82" s="138"/>
      <c r="G82" s="138"/>
      <c r="H82" s="138"/>
      <c r="I82" s="138" t="s">
        <v>1381</v>
      </c>
      <c r="J82" s="138">
        <v>38</v>
      </c>
      <c r="K82" s="159" t="s">
        <v>1567</v>
      </c>
      <c r="L82" s="151" t="s">
        <v>74</v>
      </c>
      <c r="M82" s="152"/>
      <c r="N82" s="138"/>
      <c r="Q82" s="137" t="s">
        <v>1439</v>
      </c>
      <c r="R82" s="153" t="s">
        <v>1436</v>
      </c>
    </row>
    <row r="83" spans="1:18">
      <c r="A83" s="138" t="s">
        <v>1411</v>
      </c>
      <c r="B83" s="149">
        <f t="array" ref="B83">SUM(LEN(F$45:F$79)-LEN(SUBSTITUTE(F$45:F$79,A83,"")))/LEN(A83)</f>
        <v>4</v>
      </c>
      <c r="C83" s="139" t="s">
        <v>1568</v>
      </c>
      <c r="D83" s="150" t="s">
        <v>1569</v>
      </c>
      <c r="E83" s="138">
        <v>1</v>
      </c>
      <c r="F83" s="138"/>
      <c r="G83" s="138"/>
      <c r="H83" s="138"/>
      <c r="I83" s="138" t="s">
        <v>1381</v>
      </c>
      <c r="J83" s="138">
        <v>39</v>
      </c>
      <c r="K83" s="138" t="s">
        <v>1570</v>
      </c>
      <c r="L83" s="151" t="s">
        <v>74</v>
      </c>
      <c r="M83" s="152"/>
      <c r="N83" s="138"/>
      <c r="Q83" s="137" t="s">
        <v>1439</v>
      </c>
      <c r="R83" s="153" t="s">
        <v>1436</v>
      </c>
    </row>
    <row r="84" spans="1:18">
      <c r="A84" s="138" t="s">
        <v>1418</v>
      </c>
      <c r="B84" s="149">
        <f t="array" ref="B84">SUM(LEN(F$45:F$79)-LEN(SUBSTITUTE(F$45:F$79,A84,"")))/LEN(A84)</f>
        <v>3</v>
      </c>
      <c r="C84" s="138" t="s">
        <v>1571</v>
      </c>
      <c r="D84" s="150" t="s">
        <v>1572</v>
      </c>
      <c r="E84" s="138">
        <v>1</v>
      </c>
      <c r="F84" s="138"/>
      <c r="G84" s="138"/>
      <c r="H84" s="138"/>
      <c r="I84" s="138" t="s">
        <v>1381</v>
      </c>
      <c r="J84" s="138">
        <v>40</v>
      </c>
      <c r="K84" s="138" t="s">
        <v>1573</v>
      </c>
      <c r="L84" s="151" t="s">
        <v>74</v>
      </c>
      <c r="M84" s="152"/>
      <c r="N84" s="138"/>
      <c r="Q84" s="137" t="s">
        <v>1439</v>
      </c>
      <c r="R84" s="153" t="s">
        <v>1436</v>
      </c>
    </row>
    <row r="85" spans="1:18">
      <c r="A85" s="138" t="s">
        <v>1414</v>
      </c>
      <c r="B85" s="149">
        <f t="array" ref="B85">SUM(LEN(F$45:F$79)-LEN(SUBSTITUTE(F$45:F$79,A85,"")))/LEN(A85)</f>
        <v>3</v>
      </c>
      <c r="C85" s="138" t="s">
        <v>1574</v>
      </c>
      <c r="D85" s="150" t="s">
        <v>1575</v>
      </c>
      <c r="E85" s="138">
        <v>1</v>
      </c>
      <c r="F85" s="138"/>
      <c r="G85" s="138"/>
      <c r="H85" s="138"/>
      <c r="I85" s="138" t="s">
        <v>1381</v>
      </c>
      <c r="J85" s="138">
        <v>41</v>
      </c>
      <c r="K85" s="138" t="s">
        <v>1576</v>
      </c>
      <c r="L85" s="151" t="s">
        <v>74</v>
      </c>
      <c r="M85" s="152"/>
      <c r="N85" s="138"/>
      <c r="Q85" s="137" t="s">
        <v>1439</v>
      </c>
      <c r="R85" s="153" t="s">
        <v>1436</v>
      </c>
    </row>
    <row r="86" spans="1:18">
      <c r="A86" s="138" t="s">
        <v>1415</v>
      </c>
      <c r="B86" s="149">
        <f t="array" ref="B86">SUM(LEN(F$45:F$79)-LEN(SUBSTITUTE(F$45:F$79,A86,"")))/LEN(A86)</f>
        <v>4</v>
      </c>
      <c r="C86" s="138" t="s">
        <v>1577</v>
      </c>
      <c r="D86" s="150" t="s">
        <v>1578</v>
      </c>
      <c r="E86" s="138">
        <v>1</v>
      </c>
      <c r="F86" s="138"/>
      <c r="G86" s="138"/>
      <c r="H86" s="138"/>
      <c r="I86" s="138" t="s">
        <v>1381</v>
      </c>
      <c r="J86" s="138">
        <v>42</v>
      </c>
      <c r="K86" s="138" t="s">
        <v>1579</v>
      </c>
      <c r="L86" s="151" t="s">
        <v>74</v>
      </c>
      <c r="M86" s="152"/>
      <c r="N86" s="138"/>
      <c r="Q86" s="137" t="s">
        <v>1439</v>
      </c>
      <c r="R86" s="153" t="s">
        <v>1436</v>
      </c>
    </row>
    <row r="87" spans="1:18">
      <c r="A87" s="138" t="s">
        <v>1417</v>
      </c>
      <c r="B87" s="149">
        <f t="array" ref="B87">SUM(LEN(F$45:F$79)-LEN(SUBSTITUTE(F$45:F$79,A87,"")))/LEN(A87)</f>
        <v>4</v>
      </c>
      <c r="C87" s="138" t="s">
        <v>1580</v>
      </c>
      <c r="D87" s="150" t="s">
        <v>1581</v>
      </c>
      <c r="E87" s="138">
        <v>1</v>
      </c>
      <c r="F87" s="138"/>
      <c r="G87" s="138"/>
      <c r="H87" s="138"/>
      <c r="I87" s="138" t="s">
        <v>1381</v>
      </c>
      <c r="J87" s="138">
        <v>43</v>
      </c>
      <c r="K87" s="138" t="s">
        <v>1582</v>
      </c>
      <c r="L87" s="151" t="s">
        <v>74</v>
      </c>
      <c r="M87" s="152"/>
      <c r="N87" s="138"/>
      <c r="Q87" s="137" t="s">
        <v>1439</v>
      </c>
      <c r="R87" s="153" t="s">
        <v>1436</v>
      </c>
    </row>
    <row r="88" spans="1:18">
      <c r="A88" s="141"/>
      <c r="B88" s="141"/>
      <c r="C88" s="169"/>
      <c r="D88" s="169"/>
      <c r="E88" s="169"/>
      <c r="F88" s="169"/>
      <c r="G88" s="169"/>
      <c r="H88" s="169"/>
      <c r="I88" s="169"/>
      <c r="J88" s="169"/>
      <c r="K88" s="169"/>
      <c r="L88" s="158"/>
      <c r="M88" s="164"/>
    </row>
    <row r="89" spans="1:18">
      <c r="A89" s="138"/>
      <c r="B89" s="138"/>
    </row>
  </sheetData>
  <conditionalFormatting sqref="E2:E9">
    <cfRule type="colorScale" priority="1">
      <colorScale>
        <cfvo type="min"/>
        <cfvo type="max"/>
        <color rgb="FFFEE971"/>
        <color rgb="FFFD5A1F"/>
      </colorScale>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
  <sheetViews>
    <sheetView workbookViewId="0">
      <pane ySplit="1" topLeftCell="A2" activePane="bottomLeft" state="frozen"/>
      <selection pane="bottomLeft" activeCell="B103" sqref="B103"/>
    </sheetView>
  </sheetViews>
  <sheetFormatPr baseColWidth="10" defaultRowHeight="15" x14ac:dyDescent="0"/>
  <cols>
    <col min="1" max="1" width="33.5" style="131" customWidth="1"/>
    <col min="2" max="2" width="37.6640625" style="131" customWidth="1"/>
    <col min="3" max="16384" width="10.83203125" style="131"/>
  </cols>
  <sheetData>
    <row r="1" spans="1:2">
      <c r="A1" s="131" t="s">
        <v>1370</v>
      </c>
      <c r="B1" s="131" t="s">
        <v>1369</v>
      </c>
    </row>
    <row r="2" spans="1:2">
      <c r="A2" s="131" t="str">
        <f t="shared" ref="A2:A65" ca="1" si="0">IF(INDIRECT("'Hero Evolution Recipes'" &amp; "!" &amp; "B" &amp; ROW())="", "", INDIRECT("'Hero Evolution Recipes'" &amp; "!" &amp; "B" &amp; ROW()))</f>
        <v>r1_Dark_Blade_e2</v>
      </c>
      <c r="B2" s="131" t="str">
        <f ca="1">IF(INDIRECT("'Hero Evolution Recipes'" &amp; "!" &amp; "A" &amp; ROW())="", "", INDIRECT("'Hero Evolution Recipes'" &amp; "!" &amp; "A" &amp; ROW()))</f>
        <v>r1_Dark_Blade_e1</v>
      </c>
    </row>
    <row r="3" spans="1:2">
      <c r="A3" s="131" t="str">
        <f t="shared" ca="1" si="0"/>
        <v>r1_Dark_Medic_e2</v>
      </c>
      <c r="B3" s="131" t="str">
        <f t="shared" ref="B3:B66" ca="1" si="1">IF(INDIRECT("'Hero Evolution Recipes'" &amp; "!" &amp; "A" &amp; ROW())="", "", INDIRECT("'Hero Evolution Recipes'" &amp; "!" &amp; "A" &amp; ROW()))</f>
        <v>r1_Dark_Medic_e1</v>
      </c>
    </row>
    <row r="4" spans="1:2">
      <c r="A4" s="131" t="str">
        <f t="shared" ca="1" si="0"/>
        <v>r1_Dark_SoulGuardian_e2</v>
      </c>
      <c r="B4" s="131" t="str">
        <f t="shared" ca="1" si="1"/>
        <v>r1_Dark_SoulGuardian_e1</v>
      </c>
    </row>
    <row r="5" spans="1:2">
      <c r="A5" s="131" t="str">
        <f t="shared" ca="1" si="0"/>
        <v>r1_Earth_Bedouin_e2</v>
      </c>
      <c r="B5" s="131" t="str">
        <f t="shared" ca="1" si="1"/>
        <v>r1_Earth_Bedouin_e1</v>
      </c>
    </row>
    <row r="6" spans="1:2">
      <c r="A6" s="131" t="str">
        <f t="shared" ca="1" si="0"/>
        <v>r1_Earth_Druid_e2</v>
      </c>
      <c r="B6" s="131" t="str">
        <f t="shared" ca="1" si="1"/>
        <v>r1_Earth_Druid_e1</v>
      </c>
    </row>
    <row r="7" spans="1:2">
      <c r="A7" s="131" t="str">
        <f t="shared" ca="1" si="0"/>
        <v>r1_Earth_Enchantress_e2</v>
      </c>
      <c r="B7" s="131" t="str">
        <f t="shared" ca="1" si="1"/>
        <v>r1_Earth_Enchantress_e1</v>
      </c>
    </row>
    <row r="8" spans="1:2">
      <c r="A8" s="131" t="str">
        <f t="shared" ca="1" si="0"/>
        <v>r1_Fire_Knight_e2</v>
      </c>
      <c r="B8" s="131" t="str">
        <f t="shared" ca="1" si="1"/>
        <v>r1_Fire_Knight_e1</v>
      </c>
    </row>
    <row r="9" spans="1:2">
      <c r="A9" s="131" t="str">
        <f t="shared" ca="1" si="0"/>
        <v>r1_Fire_Seer_e2</v>
      </c>
      <c r="B9" s="131" t="str">
        <f t="shared" ca="1" si="1"/>
        <v>r1_Fire_Seer_e1</v>
      </c>
    </row>
    <row r="10" spans="1:2">
      <c r="A10" s="131" t="str">
        <f t="shared" ca="1" si="0"/>
        <v>r2_Fire_Specter_e1</v>
      </c>
      <c r="B10" s="131" t="str">
        <f t="shared" ca="1" si="1"/>
        <v>r1_Fire_Specterling_e1</v>
      </c>
    </row>
    <row r="11" spans="1:2">
      <c r="A11" s="131" t="str">
        <f t="shared" ca="1" si="0"/>
        <v>r1_Light_Pilgrim_e2</v>
      </c>
      <c r="B11" s="131" t="str">
        <f t="shared" ca="1" si="1"/>
        <v>r1_Light_Pilgrim_e1</v>
      </c>
    </row>
    <row r="12" spans="1:2">
      <c r="A12" s="131" t="str">
        <f t="shared" ca="1" si="0"/>
        <v>r1_Light_StarSister_e2</v>
      </c>
      <c r="B12" s="131" t="str">
        <f t="shared" ca="1" si="1"/>
        <v>r1_Light_StarSister_e1</v>
      </c>
    </row>
    <row r="13" spans="1:2">
      <c r="A13" s="131" t="str">
        <f t="shared" ca="1" si="0"/>
        <v>r1_Light_Valkyrie_e2</v>
      </c>
      <c r="B13" s="131" t="str">
        <f t="shared" ca="1" si="1"/>
        <v>r1_Light_Valkyrie_e1</v>
      </c>
    </row>
    <row r="14" spans="1:2">
      <c r="A14" s="131" t="str">
        <f t="shared" ca="1" si="0"/>
        <v>r1_Water_Mage_e2</v>
      </c>
      <c r="B14" s="131" t="str">
        <f t="shared" ca="1" si="1"/>
        <v>r1_Water_Mage_e1</v>
      </c>
    </row>
    <row r="15" spans="1:2">
      <c r="A15" s="131" t="str">
        <f t="shared" ca="1" si="0"/>
        <v>r1_Water_Pirate_e2</v>
      </c>
      <c r="B15" s="131" t="str">
        <f t="shared" ca="1" si="1"/>
        <v>r1_Water_Pirate_e1</v>
      </c>
    </row>
    <row r="16" spans="1:2">
      <c r="A16" s="131" t="str">
        <f t="shared" ca="1" si="0"/>
        <v>r1_Water_Reaver_e2</v>
      </c>
      <c r="B16" s="131" t="str">
        <f t="shared" ca="1" si="1"/>
        <v>r1_Water_Reaver_e1</v>
      </c>
    </row>
    <row r="17" spans="1:2">
      <c r="A17" s="131" t="str">
        <f t="shared" ca="1" si="0"/>
        <v>r1_Dark_Blade_e3</v>
      </c>
      <c r="B17" s="131" t="str">
        <f t="shared" ca="1" si="1"/>
        <v>r1_Dark_Blade_e2</v>
      </c>
    </row>
    <row r="18" spans="1:2">
      <c r="A18" s="131" t="str">
        <f t="shared" ca="1" si="0"/>
        <v>r1_Dark_Medic_e3</v>
      </c>
      <c r="B18" s="131" t="str">
        <f t="shared" ca="1" si="1"/>
        <v>r1_Dark_Medic_e2</v>
      </c>
    </row>
    <row r="19" spans="1:2">
      <c r="A19" s="131" t="str">
        <f t="shared" ca="1" si="0"/>
        <v>r1_Dark_SoulGuardian_e3</v>
      </c>
      <c r="B19" s="131" t="str">
        <f t="shared" ca="1" si="1"/>
        <v>r1_Dark_SoulGuardian_e2</v>
      </c>
    </row>
    <row r="20" spans="1:2">
      <c r="A20" s="131" t="str">
        <f t="shared" ca="1" si="0"/>
        <v>r2_Dark_Maiden_e2</v>
      </c>
      <c r="B20" s="131" t="str">
        <f t="shared" ca="1" si="1"/>
        <v>r2_Dark_Maiden_e1</v>
      </c>
    </row>
    <row r="21" spans="1:2">
      <c r="A21" s="131" t="str">
        <f t="shared" ca="1" si="0"/>
        <v>r2_Dark_Scout_e2</v>
      </c>
      <c r="B21" s="131" t="str">
        <f t="shared" ca="1" si="1"/>
        <v>r2_Dark_Scout_e1</v>
      </c>
    </row>
    <row r="22" spans="1:2">
      <c r="A22" s="131" t="str">
        <f t="shared" ca="1" si="0"/>
        <v>r2_Dark_Specter_e2</v>
      </c>
      <c r="B22" s="131" t="str">
        <f t="shared" ca="1" si="1"/>
        <v>r2_Dark_Specter_e1</v>
      </c>
    </row>
    <row r="23" spans="1:2">
      <c r="A23" s="131" t="str">
        <f t="shared" ca="1" si="0"/>
        <v>r1_Earth_Druid_e3</v>
      </c>
      <c r="B23" s="131" t="str">
        <f t="shared" ca="1" si="1"/>
        <v>r1_Earth_Druid_e2</v>
      </c>
    </row>
    <row r="24" spans="1:2">
      <c r="A24" s="131" t="str">
        <f t="shared" ca="1" si="0"/>
        <v>r1_Earth_Enchantress_e3</v>
      </c>
      <c r="B24" s="131" t="str">
        <f t="shared" ca="1" si="1"/>
        <v>r1_Earth_Enchantress_e2</v>
      </c>
    </row>
    <row r="25" spans="1:2">
      <c r="A25" s="131" t="str">
        <f t="shared" ca="1" si="0"/>
        <v>r2_Earth_Songstress_e2</v>
      </c>
      <c r="B25" s="131" t="str">
        <f t="shared" ca="1" si="1"/>
        <v>r2_Earth_Songstress_e1</v>
      </c>
    </row>
    <row r="26" spans="1:2">
      <c r="A26" s="131" t="str">
        <f t="shared" ca="1" si="0"/>
        <v>r2_Earth_Specter_e2</v>
      </c>
      <c r="B26" s="131" t="str">
        <f t="shared" ca="1" si="1"/>
        <v>r2_Earth_Specter_e1</v>
      </c>
    </row>
    <row r="27" spans="1:2">
      <c r="A27" s="131" t="str">
        <f t="shared" ca="1" si="0"/>
        <v>r1_Fire_Knight_e3</v>
      </c>
      <c r="B27" s="131" t="str">
        <f t="shared" ca="1" si="1"/>
        <v>r1_Fire_Knight_e2</v>
      </c>
    </row>
    <row r="28" spans="1:2">
      <c r="A28" s="131" t="str">
        <f t="shared" ca="1" si="0"/>
        <v>r1_Fire_Seer_e3</v>
      </c>
      <c r="B28" s="131" t="str">
        <f t="shared" ca="1" si="1"/>
        <v>r1_Fire_Seer_e2</v>
      </c>
    </row>
    <row r="29" spans="1:2">
      <c r="A29" s="131" t="str">
        <f t="shared" ca="1" si="0"/>
        <v>r2_Fire_Bomber_e2</v>
      </c>
      <c r="B29" s="131" t="str">
        <f t="shared" ca="1" si="1"/>
        <v>r2_Fire_Bomber_e1</v>
      </c>
    </row>
    <row r="30" spans="1:2">
      <c r="A30" s="131" t="str">
        <f t="shared" ca="1" si="0"/>
        <v>r2_Fire_Dancer_e2</v>
      </c>
      <c r="B30" s="131" t="str">
        <f t="shared" ca="1" si="1"/>
        <v>r2_Fire_Dancer_e1</v>
      </c>
    </row>
    <row r="31" spans="1:2">
      <c r="A31" s="131" t="str">
        <f t="shared" ca="1" si="0"/>
        <v>r2_Fire_EmberMage_e2</v>
      </c>
      <c r="B31" s="131" t="str">
        <f t="shared" ca="1" si="1"/>
        <v>r2_Fire_EmberMage_e1</v>
      </c>
    </row>
    <row r="32" spans="1:2">
      <c r="A32" s="131" t="str">
        <f t="shared" ca="1" si="0"/>
        <v>r2_Fire_Specter_e2</v>
      </c>
      <c r="B32" s="131" t="str">
        <f t="shared" ca="1" si="1"/>
        <v>r2_Fire_Specter_e1</v>
      </c>
    </row>
    <row r="33" spans="1:2">
      <c r="A33" s="131" t="str">
        <f t="shared" ca="1" si="0"/>
        <v>r1_Light_StarSister_e3</v>
      </c>
      <c r="B33" s="131" t="str">
        <f t="shared" ca="1" si="1"/>
        <v>r1_Light_StarSister_e2</v>
      </c>
    </row>
    <row r="34" spans="1:2">
      <c r="A34" s="131" t="str">
        <f t="shared" ca="1" si="0"/>
        <v>r1_Light_Valkyrie_e3</v>
      </c>
      <c r="B34" s="131" t="str">
        <f t="shared" ca="1" si="1"/>
        <v>r1_Light_Valkyrie_e2</v>
      </c>
    </row>
    <row r="35" spans="1:2">
      <c r="A35" s="131" t="str">
        <f t="shared" ca="1" si="0"/>
        <v>r2_Light_Archaeologist_e2</v>
      </c>
      <c r="B35" s="131" t="str">
        <f t="shared" ca="1" si="1"/>
        <v>r2_Light_Archaeologist_e1</v>
      </c>
    </row>
    <row r="36" spans="1:2">
      <c r="A36" s="131" t="str">
        <f t="shared" ca="1" si="0"/>
        <v>r2_Light_Zealot_e2</v>
      </c>
      <c r="B36" s="131" t="str">
        <f t="shared" ca="1" si="1"/>
        <v>r2_Light_Zealot_e1</v>
      </c>
    </row>
    <row r="37" spans="1:2">
      <c r="A37" s="131" t="str">
        <f t="shared" ca="1" si="0"/>
        <v>r1_Water_Mage_e3</v>
      </c>
      <c r="B37" s="131" t="str">
        <f t="shared" ca="1" si="1"/>
        <v>r1_Water_Mage_e2</v>
      </c>
    </row>
    <row r="38" spans="1:2">
      <c r="A38" s="131" t="str">
        <f t="shared" ca="1" si="0"/>
        <v>r1_Water_Reaver_e3</v>
      </c>
      <c r="B38" s="131" t="str">
        <f t="shared" ca="1" si="1"/>
        <v>r1_Water_Reaver_e2</v>
      </c>
    </row>
    <row r="39" spans="1:2">
      <c r="A39" s="131" t="str">
        <f t="shared" ca="1" si="0"/>
        <v>r2_Water_Brawler_e2</v>
      </c>
      <c r="B39" s="131" t="str">
        <f t="shared" ca="1" si="1"/>
        <v>r2_Water_Brawler_e1</v>
      </c>
    </row>
    <row r="40" spans="1:2">
      <c r="A40" s="131" t="str">
        <f t="shared" ca="1" si="0"/>
        <v>r2_Water_Wizard_e2</v>
      </c>
      <c r="B40" s="131" t="str">
        <f t="shared" ca="1" si="1"/>
        <v>r2_Water_Wizard_e1</v>
      </c>
    </row>
    <row r="41" spans="1:2">
      <c r="A41" s="131" t="str">
        <f t="shared" ca="1" si="0"/>
        <v>r1_Dark_Blade_e4</v>
      </c>
      <c r="B41" s="131" t="str">
        <f t="shared" ca="1" si="1"/>
        <v>r1_Dark_Blade_e3</v>
      </c>
    </row>
    <row r="42" spans="1:2">
      <c r="A42" s="131" t="str">
        <f t="shared" ca="1" si="0"/>
        <v>r3_Dark_WolfSpider_e2</v>
      </c>
      <c r="B42" s="131" t="str">
        <f t="shared" ca="1" si="1"/>
        <v>r3_Dark_WolfSpider_e1</v>
      </c>
    </row>
    <row r="43" spans="1:2">
      <c r="A43" s="131" t="str">
        <f t="shared" ca="1" si="0"/>
        <v>r3_Dark_Wraith_e2</v>
      </c>
      <c r="B43" s="131" t="str">
        <f t="shared" ca="1" si="1"/>
        <v>r3_Dark_Wraith_e1</v>
      </c>
    </row>
    <row r="44" spans="1:2">
      <c r="A44" s="131" t="str">
        <f t="shared" ca="1" si="0"/>
        <v>r3_Earth_Grizzly_e2</v>
      </c>
      <c r="B44" s="131" t="str">
        <f t="shared" ca="1" si="1"/>
        <v>r3_Earth_Grizzly_e1</v>
      </c>
    </row>
    <row r="45" spans="1:2">
      <c r="A45" s="131" t="str">
        <f t="shared" ca="1" si="0"/>
        <v>r3_Earth_Orc_e2</v>
      </c>
      <c r="B45" s="131" t="str">
        <f t="shared" ca="1" si="1"/>
        <v>r3_Earth_Orc_e1</v>
      </c>
    </row>
    <row r="46" spans="1:2">
      <c r="A46" s="131" t="str">
        <f t="shared" ca="1" si="0"/>
        <v>r1_Fire_Knight_e4</v>
      </c>
      <c r="B46" s="131" t="str">
        <f t="shared" ca="1" si="1"/>
        <v>r1_Fire_Knight_e3</v>
      </c>
    </row>
    <row r="47" spans="1:2">
      <c r="A47" s="131" t="str">
        <f t="shared" ca="1" si="0"/>
        <v>r3_Fire_Dragon_e2</v>
      </c>
      <c r="B47" s="131" t="str">
        <f t="shared" ca="1" si="1"/>
        <v>r3_Fire_Dragon_e1</v>
      </c>
    </row>
    <row r="48" spans="1:2">
      <c r="A48" s="131" t="str">
        <f t="shared" ca="1" si="0"/>
        <v>r3_Fire_Varg_e2</v>
      </c>
      <c r="B48" s="131" t="str">
        <f t="shared" ca="1" si="1"/>
        <v>r3_Fire_Varg_e1</v>
      </c>
    </row>
    <row r="49" spans="1:2">
      <c r="A49" s="131" t="str">
        <f t="shared" ca="1" si="0"/>
        <v>r1_Light_Valkyrie_e4</v>
      </c>
      <c r="B49" s="131" t="str">
        <f t="shared" ca="1" si="1"/>
        <v>r1_Light_Valkyrie_e3</v>
      </c>
    </row>
    <row r="50" spans="1:2">
      <c r="A50" s="131" t="str">
        <f t="shared" ca="1" si="0"/>
        <v>r3_Light_Garuda_e2</v>
      </c>
      <c r="B50" s="131" t="str">
        <f t="shared" ca="1" si="1"/>
        <v>r3_Light_Garuda_e1</v>
      </c>
    </row>
    <row r="51" spans="1:2">
      <c r="A51" s="131" t="str">
        <f t="shared" ca="1" si="0"/>
        <v>r3_Light_Griffin_e2</v>
      </c>
      <c r="B51" s="131" t="str">
        <f t="shared" ca="1" si="1"/>
        <v>r3_Light_Griffin_e1</v>
      </c>
    </row>
    <row r="52" spans="1:2">
      <c r="A52" s="131" t="str">
        <f t="shared" ca="1" si="0"/>
        <v>r1_Water_Reaver_e4</v>
      </c>
      <c r="B52" s="131" t="str">
        <f t="shared" ca="1" si="1"/>
        <v>r1_Water_Reaver_e3</v>
      </c>
    </row>
    <row r="53" spans="1:2">
      <c r="A53" s="131" t="str">
        <f t="shared" ca="1" si="0"/>
        <v>r3_Water_Orc_e2</v>
      </c>
      <c r="B53" s="131" t="str">
        <f t="shared" ca="1" si="1"/>
        <v>r3_Water_Orc_e1</v>
      </c>
    </row>
    <row r="54" spans="1:2">
      <c r="A54" s="131" t="str">
        <f t="shared" ca="1" si="0"/>
        <v>r3_Water_Siren_e2</v>
      </c>
      <c r="B54" s="131" t="str">
        <f t="shared" ca="1" si="1"/>
        <v>r3_Water_Siren_e1</v>
      </c>
    </row>
    <row r="55" spans="1:2">
      <c r="A55" s="131" t="str">
        <f t="shared" ca="1" si="0"/>
        <v>r4_Dark_Revenant_e2</v>
      </c>
      <c r="B55" s="131" t="str">
        <f t="shared" ca="1" si="1"/>
        <v>r4_Dark_Revenant_e1</v>
      </c>
    </row>
    <row r="56" spans="1:2">
      <c r="A56" s="131" t="str">
        <f t="shared" ca="1" si="0"/>
        <v>r4_Dark_Wyrm_e2</v>
      </c>
      <c r="B56" s="131" t="str">
        <f t="shared" ca="1" si="1"/>
        <v>r4_Dark_Wyrm_e1</v>
      </c>
    </row>
    <row r="57" spans="1:2">
      <c r="A57" s="131" t="str">
        <f t="shared" ca="1" si="0"/>
        <v>r4_Earth_Basilisk_e2</v>
      </c>
      <c r="B57" s="131" t="str">
        <f t="shared" ca="1" si="1"/>
        <v>r4_Earth_Basilisk_e1</v>
      </c>
    </row>
    <row r="58" spans="1:2">
      <c r="A58" s="131" t="str">
        <f t="shared" ca="1" si="0"/>
        <v>r4_Earth_Golem_e2</v>
      </c>
      <c r="B58" s="131" t="str">
        <f t="shared" ca="1" si="1"/>
        <v>r4_Earth_Golem_e1</v>
      </c>
    </row>
    <row r="59" spans="1:2">
      <c r="A59" s="131" t="str">
        <f t="shared" ca="1" si="0"/>
        <v>r3_Fire_Dragon_e3</v>
      </c>
      <c r="B59" s="131" t="str">
        <f t="shared" ca="1" si="1"/>
        <v>r3_Fire_Dragon_e2</v>
      </c>
    </row>
    <row r="60" spans="1:2">
      <c r="A60" s="131" t="str">
        <f t="shared" ca="1" si="0"/>
        <v>r4_Light_Wyvern_e2</v>
      </c>
      <c r="B60" s="131" t="str">
        <f t="shared" ca="1" si="1"/>
        <v>r4_Light_Wyvern_e1</v>
      </c>
    </row>
    <row r="61" spans="1:2">
      <c r="A61" s="131" t="str">
        <f t="shared" ca="1" si="0"/>
        <v>r4_Water_Serpent_e2</v>
      </c>
      <c r="B61" s="131" t="str">
        <f t="shared" ca="1" si="1"/>
        <v>r4_Water_Serpent_e1</v>
      </c>
    </row>
    <row r="62" spans="1:2">
      <c r="A62" s="131" t="str">
        <f t="shared" ca="1" si="0"/>
        <v>r3_Fire_Dragon_e4</v>
      </c>
      <c r="B62" s="131" t="str">
        <f t="shared" ca="1" si="1"/>
        <v>r3_Fire_Dragon_e3</v>
      </c>
    </row>
    <row r="63" spans="1:2">
      <c r="A63" s="131" t="str">
        <f t="shared" ca="1" si="0"/>
        <v>r1_Dark_Scavenger_e2</v>
      </c>
      <c r="B63" s="131" t="str">
        <f t="shared" ca="1" si="1"/>
        <v>r1_Dark_Scavenger_e1</v>
      </c>
    </row>
    <row r="64" spans="1:2">
      <c r="A64" s="131" t="str">
        <f t="shared" ca="1" si="0"/>
        <v>r1_Fire_Huntress_e2</v>
      </c>
      <c r="B64" s="131" t="str">
        <f t="shared" ca="1" si="1"/>
        <v>r1_Fire_Huntress_e1</v>
      </c>
    </row>
    <row r="65" spans="1:2">
      <c r="A65" s="131" t="str">
        <f t="shared" ca="1" si="0"/>
        <v>r1_Fire_Sorceress_e2</v>
      </c>
      <c r="B65" s="131" t="str">
        <f t="shared" ca="1" si="1"/>
        <v>r1_Fire_Sorceress_e1</v>
      </c>
    </row>
    <row r="66" spans="1:2">
      <c r="A66" s="131" t="str">
        <f t="shared" ref="A66:A129" ca="1" si="2">IF(INDIRECT("'Hero Evolution Recipes'" &amp; "!" &amp; "B" &amp; ROW())="", "", INDIRECT("'Hero Evolution Recipes'" &amp; "!" &amp; "B" &amp; ROW()))</f>
        <v>r1_Fire_Sorceress_e3</v>
      </c>
      <c r="B66" s="131" t="str">
        <f t="shared" ca="1" si="1"/>
        <v>r1_Fire_Sorceress_e2</v>
      </c>
    </row>
    <row r="67" spans="1:2">
      <c r="A67" s="131" t="str">
        <f t="shared" ca="1" si="2"/>
        <v>r1_Light_Telepath_e2</v>
      </c>
      <c r="B67" s="131" t="str">
        <f t="shared" ref="B67:B130" ca="1" si="3">IF(INDIRECT("'Hero Evolution Recipes'" &amp; "!" &amp; "A" &amp; ROW())="", "", INDIRECT("'Hero Evolution Recipes'" &amp; "!" &amp; "A" &amp; ROW()))</f>
        <v>r1_Light_Telepath_e1</v>
      </c>
    </row>
    <row r="68" spans="1:2">
      <c r="A68" s="131" t="str">
        <f t="shared" ca="1" si="2"/>
        <v>r1_Light_Telepath_e3</v>
      </c>
      <c r="B68" s="131" t="str">
        <f t="shared" ca="1" si="3"/>
        <v>r1_Light_Telepath_e2</v>
      </c>
    </row>
    <row r="69" spans="1:2">
      <c r="A69" s="131" t="str">
        <f t="shared" ca="1" si="2"/>
        <v>r1_Water_Oracle_e2</v>
      </c>
      <c r="B69" s="131" t="str">
        <f t="shared" ca="1" si="3"/>
        <v>r1_Water_Oracle_e1</v>
      </c>
    </row>
    <row r="70" spans="1:2">
      <c r="A70" s="131" t="str">
        <f t="shared" ca="1" si="2"/>
        <v>r1_Water_Oracle_e3</v>
      </c>
      <c r="B70" s="131" t="str">
        <f t="shared" ca="1" si="3"/>
        <v>r1_Water_Oracle_e2</v>
      </c>
    </row>
    <row r="71" spans="1:2">
      <c r="A71" s="131" t="str">
        <f t="shared" ca="1" si="2"/>
        <v>r1_Earth_HorseArcher_e2</v>
      </c>
      <c r="B71" s="131" t="str">
        <f t="shared" ca="1" si="3"/>
        <v>r1_Earth_HorseArcher_e1</v>
      </c>
    </row>
    <row r="72" spans="1:2">
      <c r="A72" s="131" t="str">
        <f t="shared" ca="1" si="2"/>
        <v>r1_Earth_HorseArcher_e3</v>
      </c>
      <c r="B72" s="131" t="str">
        <f t="shared" ca="1" si="3"/>
        <v>r1_Earth_HorseArcher_e2</v>
      </c>
    </row>
    <row r="73" spans="1:2">
      <c r="A73" s="131" t="str">
        <f t="shared" ca="1" si="2"/>
        <v>r1_Earth_HorseArcher_e4</v>
      </c>
      <c r="B73" s="131" t="str">
        <f t="shared" ca="1" si="3"/>
        <v>r1_Earth_HorseArcher_e3</v>
      </c>
    </row>
    <row r="74" spans="1:2">
      <c r="A74" s="131" t="str">
        <f t="shared" ca="1" si="2"/>
        <v>r2_Earth_StoneSister_e2</v>
      </c>
      <c r="B74" s="131" t="str">
        <f t="shared" ca="1" si="3"/>
        <v>r2_Earth_StoneSister_e1</v>
      </c>
    </row>
    <row r="75" spans="1:2">
      <c r="A75" s="131" t="str">
        <f t="shared" ca="1" si="2"/>
        <v>r2_Light_Vanguard_e2</v>
      </c>
      <c r="B75" s="131" t="str">
        <f t="shared" ca="1" si="3"/>
        <v>r2_Light_Vanguard_e1</v>
      </c>
    </row>
    <row r="76" spans="1:2">
      <c r="A76" s="131" t="str">
        <f t="shared" ca="1" si="2"/>
        <v>r2_Water_Assassin_e2</v>
      </c>
      <c r="B76" s="131" t="str">
        <f t="shared" ca="1" si="3"/>
        <v>r2_Water_Assassin_e1</v>
      </c>
    </row>
    <row r="77" spans="1:2">
      <c r="A77" s="131" t="str">
        <f t="shared" ca="1" si="2"/>
        <v>r2_Light_Specter_e2</v>
      </c>
      <c r="B77" s="131" t="str">
        <f t="shared" ca="1" si="3"/>
        <v>r2_Light_Specter_e1</v>
      </c>
    </row>
    <row r="78" spans="1:2">
      <c r="A78" s="131" t="str">
        <f t="shared" ca="1" si="2"/>
        <v>r2_Water_Specter_e2</v>
      </c>
      <c r="B78" s="131" t="str">
        <f t="shared" ca="1" si="3"/>
        <v>r2_Water_Specter_e1</v>
      </c>
    </row>
    <row r="79" spans="1:2">
      <c r="A79" s="131" t="str">
        <f t="shared" ca="1" si="2"/>
        <v>r2_Dark_Daywalker_e2</v>
      </c>
      <c r="B79" s="131" t="str">
        <f t="shared" ca="1" si="3"/>
        <v>r2_Dark_Daywalker_e1</v>
      </c>
    </row>
    <row r="80" spans="1:2">
      <c r="A80" s="131" t="str">
        <f t="shared" ca="1" si="2"/>
        <v>r2_Earth_SandFairy_e2</v>
      </c>
      <c r="B80" s="131" t="str">
        <f t="shared" ca="1" si="3"/>
        <v>r2_Earth_SandFairy_e1</v>
      </c>
    </row>
    <row r="81" spans="1:2">
      <c r="A81" s="131" t="str">
        <f t="shared" ca="1" si="2"/>
        <v>r3_Dark_Dragon_e2</v>
      </c>
      <c r="B81" s="131" t="str">
        <f t="shared" ca="1" si="3"/>
        <v>r3_Dark_Dragon_e1</v>
      </c>
    </row>
    <row r="82" spans="1:2">
      <c r="A82" s="131" t="str">
        <f t="shared" ca="1" si="2"/>
        <v>r3_Dark_Dragon_e3</v>
      </c>
      <c r="B82" s="131" t="str">
        <f t="shared" ca="1" si="3"/>
        <v>r3_Dark_Dragon_e2</v>
      </c>
    </row>
    <row r="83" spans="1:2">
      <c r="A83" s="131" t="str">
        <f t="shared" ca="1" si="2"/>
        <v>r3_Dark_Dragon_e4</v>
      </c>
      <c r="B83" s="131" t="str">
        <f t="shared" ca="1" si="3"/>
        <v>r3_Dark_Dragon_e3</v>
      </c>
    </row>
    <row r="84" spans="1:2">
      <c r="A84" s="131" t="str">
        <f t="shared" ca="1" si="2"/>
        <v>r3_Earth_Dragon_e2</v>
      </c>
      <c r="B84" s="131" t="str">
        <f t="shared" ca="1" si="3"/>
        <v>r3_Earth_Dragon_e1</v>
      </c>
    </row>
    <row r="85" spans="1:2">
      <c r="A85" s="131" t="str">
        <f t="shared" ca="1" si="2"/>
        <v>r3_Earth_Dragon_e3</v>
      </c>
      <c r="B85" s="131" t="str">
        <f t="shared" ca="1" si="3"/>
        <v>r3_Earth_Dragon_e2</v>
      </c>
    </row>
    <row r="86" spans="1:2">
      <c r="A86" s="131" t="str">
        <f t="shared" ca="1" si="2"/>
        <v>r3_Earth_Dragon_e4</v>
      </c>
      <c r="B86" s="131" t="str">
        <f t="shared" ca="1" si="3"/>
        <v>r3_Earth_Dragon_e3</v>
      </c>
    </row>
    <row r="87" spans="1:2">
      <c r="A87" s="131" t="str">
        <f t="shared" ca="1" si="2"/>
        <v>r3_Light_Dragon_e2</v>
      </c>
      <c r="B87" s="131" t="str">
        <f t="shared" ca="1" si="3"/>
        <v>r3_Light_Dragon_e1</v>
      </c>
    </row>
    <row r="88" spans="1:2">
      <c r="A88" s="131" t="str">
        <f t="shared" ca="1" si="2"/>
        <v>r3_Light_Dragon_e3</v>
      </c>
      <c r="B88" s="131" t="str">
        <f t="shared" ca="1" si="3"/>
        <v>r3_Light_Dragon_e2</v>
      </c>
    </row>
    <row r="89" spans="1:2">
      <c r="A89" s="131" t="str">
        <f t="shared" ca="1" si="2"/>
        <v>r3_Light_Dragon_e4</v>
      </c>
      <c r="B89" s="131" t="str">
        <f t="shared" ca="1" si="3"/>
        <v>r3_Light_Dragon_e3</v>
      </c>
    </row>
    <row r="90" spans="1:2">
      <c r="A90" s="131" t="str">
        <f t="shared" ca="1" si="2"/>
        <v>r3_Water_Dragon_e2</v>
      </c>
      <c r="B90" s="131" t="str">
        <f t="shared" ca="1" si="3"/>
        <v>r3_Water_Dragon_e1</v>
      </c>
    </row>
    <row r="91" spans="1:2">
      <c r="A91" s="131" t="str">
        <f t="shared" ca="1" si="2"/>
        <v>r3_Water_Dragon_e3</v>
      </c>
      <c r="B91" s="131" t="str">
        <f t="shared" ca="1" si="3"/>
        <v>r3_Water_Dragon_e2</v>
      </c>
    </row>
    <row r="92" spans="1:2">
      <c r="A92" s="131" t="str">
        <f t="shared" ca="1" si="2"/>
        <v>r3_Water_Dragon_e4</v>
      </c>
      <c r="B92" s="131" t="str">
        <f t="shared" ca="1" si="3"/>
        <v>r3_Water_Dragon_e3</v>
      </c>
    </row>
    <row r="93" spans="1:2">
      <c r="A93" s="131" t="str">
        <f t="shared" ca="1" si="2"/>
        <v>r3_Dark_Warlock_e2</v>
      </c>
      <c r="B93" s="131" t="str">
        <f t="shared" ca="1" si="3"/>
        <v>r3_Dark_Warlock_e1</v>
      </c>
    </row>
    <row r="94" spans="1:2">
      <c r="A94" s="131" t="str">
        <f t="shared" ca="1" si="2"/>
        <v>r3_Earth_Bard_e2</v>
      </c>
      <c r="B94" s="131" t="str">
        <f t="shared" ca="1" si="3"/>
        <v>r3_Earth_Bard_e1</v>
      </c>
    </row>
    <row r="95" spans="1:2">
      <c r="A95" s="131" t="str">
        <f t="shared" ca="1" si="2"/>
        <v>r3_Fire_ExplosiveMage_e2</v>
      </c>
      <c r="B95" s="131" t="str">
        <f t="shared" ca="1" si="3"/>
        <v>r3_Fire_ExplosiveMage_e1</v>
      </c>
    </row>
    <row r="96" spans="1:2">
      <c r="A96" s="131" t="str">
        <f t="shared" ca="1" si="2"/>
        <v>r3_Light_Chemist_e2</v>
      </c>
      <c r="B96" s="131" t="str">
        <f t="shared" ca="1" si="3"/>
        <v>r3_Light_Chemist_e1</v>
      </c>
    </row>
    <row r="97" spans="1:2">
      <c r="A97" s="131" t="str">
        <f t="shared" ca="1" si="2"/>
        <v>r3_Water_WindWarrior_e2</v>
      </c>
      <c r="B97" s="131" t="str">
        <f t="shared" ca="1" si="3"/>
        <v>r3_Water_WindWarrior_e1</v>
      </c>
    </row>
    <row r="98" spans="1:2">
      <c r="A98" s="131" t="str">
        <f t="shared" ca="1" si="2"/>
        <v>r3_Fire_Orc_e2</v>
      </c>
      <c r="B98" s="131" t="str">
        <f t="shared" ca="1" si="3"/>
        <v>r3_Fire_Orc_e1</v>
      </c>
    </row>
    <row r="99" spans="1:2">
      <c r="A99" s="131" t="str">
        <f t="shared" ca="1" si="2"/>
        <v>r4_Fire_Drake_e2</v>
      </c>
      <c r="B99" s="131" t="str">
        <f t="shared" ca="1" si="3"/>
        <v>r4_Fire_Drake_e1</v>
      </c>
    </row>
    <row r="100" spans="1:2">
      <c r="A100" s="131" t="str">
        <f t="shared" ca="1" si="2"/>
        <v>r4_Fire_Golem_e2</v>
      </c>
      <c r="B100" s="131" t="str">
        <f t="shared" ca="1" si="3"/>
        <v>r4_Fire_Golem_e1</v>
      </c>
    </row>
    <row r="101" spans="1:2">
      <c r="A101" s="131" t="str">
        <f t="shared" ca="1" si="2"/>
        <v>r4_Light_Golem_e2</v>
      </c>
      <c r="B101" s="131" t="str">
        <f t="shared" ca="1" si="3"/>
        <v>r4_Light_Golem_e1</v>
      </c>
    </row>
    <row r="102" spans="1:2">
      <c r="A102" s="131" t="str">
        <f t="shared" ca="1" si="2"/>
        <v>r4_Water_Golem_e2</v>
      </c>
      <c r="B102" s="131" t="str">
        <f t="shared" ca="1" si="3"/>
        <v>r4_Water_Golem_e1</v>
      </c>
    </row>
    <row r="103" spans="1:2">
      <c r="A103" s="131" t="str">
        <f t="shared" ca="1" si="2"/>
        <v/>
      </c>
      <c r="B103" s="131" t="str">
        <f t="shared" ca="1" si="3"/>
        <v/>
      </c>
    </row>
    <row r="104" spans="1:2">
      <c r="A104" s="131" t="str">
        <f t="shared" ca="1" si="2"/>
        <v/>
      </c>
      <c r="B104" s="131" t="str">
        <f t="shared" ca="1" si="3"/>
        <v/>
      </c>
    </row>
    <row r="105" spans="1:2">
      <c r="A105" s="131" t="str">
        <f t="shared" ca="1" si="2"/>
        <v/>
      </c>
      <c r="B105" s="131" t="str">
        <f t="shared" ca="1" si="3"/>
        <v/>
      </c>
    </row>
    <row r="106" spans="1:2">
      <c r="A106" s="131" t="str">
        <f t="shared" ca="1" si="2"/>
        <v/>
      </c>
      <c r="B106" s="131" t="str">
        <f t="shared" ca="1" si="3"/>
        <v/>
      </c>
    </row>
    <row r="107" spans="1:2">
      <c r="A107" s="131" t="str">
        <f t="shared" ca="1" si="2"/>
        <v/>
      </c>
      <c r="B107" s="131" t="str">
        <f t="shared" ca="1" si="3"/>
        <v/>
      </c>
    </row>
    <row r="108" spans="1:2">
      <c r="A108" s="131" t="str">
        <f t="shared" ca="1" si="2"/>
        <v/>
      </c>
      <c r="B108" s="131" t="str">
        <f t="shared" ca="1" si="3"/>
        <v/>
      </c>
    </row>
    <row r="109" spans="1:2">
      <c r="A109" s="131" t="str">
        <f t="shared" ca="1" si="2"/>
        <v/>
      </c>
      <c r="B109" s="131" t="str">
        <f t="shared" ca="1" si="3"/>
        <v/>
      </c>
    </row>
    <row r="110" spans="1:2">
      <c r="A110" s="131" t="str">
        <f t="shared" ca="1" si="2"/>
        <v/>
      </c>
      <c r="B110" s="131" t="str">
        <f t="shared" ca="1" si="3"/>
        <v/>
      </c>
    </row>
    <row r="111" spans="1:2">
      <c r="A111" s="131" t="str">
        <f t="shared" ca="1" si="2"/>
        <v/>
      </c>
      <c r="B111" s="131" t="str">
        <f t="shared" ca="1" si="3"/>
        <v/>
      </c>
    </row>
    <row r="112" spans="1:2">
      <c r="A112" s="131" t="str">
        <f t="shared" ca="1" si="2"/>
        <v/>
      </c>
      <c r="B112" s="131" t="str">
        <f t="shared" ca="1" si="3"/>
        <v/>
      </c>
    </row>
    <row r="113" spans="1:2">
      <c r="A113" s="131" t="str">
        <f t="shared" ca="1" si="2"/>
        <v/>
      </c>
      <c r="B113" s="131" t="str">
        <f t="shared" ca="1" si="3"/>
        <v/>
      </c>
    </row>
    <row r="114" spans="1:2">
      <c r="A114" s="131" t="str">
        <f t="shared" ca="1" si="2"/>
        <v/>
      </c>
      <c r="B114" s="131" t="str">
        <f t="shared" ca="1" si="3"/>
        <v/>
      </c>
    </row>
    <row r="115" spans="1:2">
      <c r="A115" s="131" t="str">
        <f t="shared" ca="1" si="2"/>
        <v/>
      </c>
      <c r="B115" s="131" t="str">
        <f t="shared" ca="1" si="3"/>
        <v/>
      </c>
    </row>
    <row r="116" spans="1:2">
      <c r="A116" s="131" t="str">
        <f t="shared" ca="1" si="2"/>
        <v/>
      </c>
      <c r="B116" s="131" t="str">
        <f t="shared" ca="1" si="3"/>
        <v/>
      </c>
    </row>
    <row r="117" spans="1:2">
      <c r="A117" s="131" t="str">
        <f t="shared" ca="1" si="2"/>
        <v/>
      </c>
      <c r="B117" s="131" t="str">
        <f t="shared" ca="1" si="3"/>
        <v/>
      </c>
    </row>
    <row r="118" spans="1:2">
      <c r="A118" s="131" t="str">
        <f t="shared" ca="1" si="2"/>
        <v/>
      </c>
      <c r="B118" s="131" t="str">
        <f t="shared" ca="1" si="3"/>
        <v/>
      </c>
    </row>
    <row r="119" spans="1:2">
      <c r="A119" s="131" t="str">
        <f t="shared" ca="1" si="2"/>
        <v/>
      </c>
      <c r="B119" s="131" t="str">
        <f t="shared" ca="1" si="3"/>
        <v/>
      </c>
    </row>
    <row r="120" spans="1:2">
      <c r="A120" s="131" t="str">
        <f t="shared" ca="1" si="2"/>
        <v/>
      </c>
      <c r="B120" s="131" t="str">
        <f t="shared" ca="1" si="3"/>
        <v/>
      </c>
    </row>
    <row r="121" spans="1:2">
      <c r="A121" s="131" t="str">
        <f t="shared" ca="1" si="2"/>
        <v/>
      </c>
      <c r="B121" s="131" t="str">
        <f t="shared" ca="1" si="3"/>
        <v/>
      </c>
    </row>
    <row r="122" spans="1:2">
      <c r="A122" s="131" t="str">
        <f t="shared" ca="1" si="2"/>
        <v/>
      </c>
      <c r="B122" s="131" t="str">
        <f t="shared" ca="1" si="3"/>
        <v/>
      </c>
    </row>
    <row r="123" spans="1:2">
      <c r="A123" s="131" t="str">
        <f t="shared" ca="1" si="2"/>
        <v/>
      </c>
      <c r="B123" s="131" t="str">
        <f t="shared" ca="1" si="3"/>
        <v/>
      </c>
    </row>
    <row r="124" spans="1:2">
      <c r="A124" s="131" t="str">
        <f t="shared" ca="1" si="2"/>
        <v/>
      </c>
      <c r="B124" s="131" t="str">
        <f t="shared" ca="1" si="3"/>
        <v/>
      </c>
    </row>
    <row r="125" spans="1:2">
      <c r="A125" s="131" t="str">
        <f t="shared" ca="1" si="2"/>
        <v/>
      </c>
      <c r="B125" s="131" t="str">
        <f t="shared" ca="1" si="3"/>
        <v/>
      </c>
    </row>
    <row r="126" spans="1:2">
      <c r="A126" s="131" t="str">
        <f t="shared" ca="1" si="2"/>
        <v/>
      </c>
      <c r="B126" s="131" t="str">
        <f t="shared" ca="1" si="3"/>
        <v/>
      </c>
    </row>
    <row r="127" spans="1:2">
      <c r="A127" s="131" t="str">
        <f t="shared" ca="1" si="2"/>
        <v/>
      </c>
      <c r="B127" s="131" t="str">
        <f t="shared" ca="1" si="3"/>
        <v/>
      </c>
    </row>
    <row r="128" spans="1:2">
      <c r="A128" s="131" t="str">
        <f t="shared" ca="1" si="2"/>
        <v/>
      </c>
      <c r="B128" s="131" t="str">
        <f t="shared" ca="1" si="3"/>
        <v/>
      </c>
    </row>
    <row r="129" spans="1:2">
      <c r="A129" s="131" t="str">
        <f t="shared" ca="1" si="2"/>
        <v/>
      </c>
      <c r="B129" s="131" t="str">
        <f t="shared" ca="1" si="3"/>
        <v/>
      </c>
    </row>
    <row r="130" spans="1:2">
      <c r="A130" s="131" t="str">
        <f t="shared" ref="A130:A193" ca="1" si="4">IF(INDIRECT("'Hero Evolution Recipes'" &amp; "!" &amp; "B" &amp; ROW())="", "", INDIRECT("'Hero Evolution Recipes'" &amp; "!" &amp; "B" &amp; ROW()))</f>
        <v/>
      </c>
      <c r="B130" s="131" t="str">
        <f t="shared" ca="1" si="3"/>
        <v/>
      </c>
    </row>
    <row r="131" spans="1:2">
      <c r="A131" s="131" t="str">
        <f t="shared" ca="1" si="4"/>
        <v/>
      </c>
      <c r="B131" s="131" t="str">
        <f t="shared" ref="B131:B194" ca="1" si="5">IF(INDIRECT("'Hero Evolution Recipes'" &amp; "!" &amp; "A" &amp; ROW())="", "", INDIRECT("'Hero Evolution Recipes'" &amp; "!" &amp; "A" &amp; ROW()))</f>
        <v/>
      </c>
    </row>
    <row r="132" spans="1:2">
      <c r="A132" s="131" t="str">
        <f t="shared" ca="1" si="4"/>
        <v/>
      </c>
      <c r="B132" s="131" t="str">
        <f t="shared" ca="1" si="5"/>
        <v/>
      </c>
    </row>
    <row r="133" spans="1:2">
      <c r="A133" s="131" t="str">
        <f t="shared" ca="1" si="4"/>
        <v/>
      </c>
      <c r="B133" s="131" t="str">
        <f t="shared" ca="1" si="5"/>
        <v/>
      </c>
    </row>
    <row r="134" spans="1:2">
      <c r="A134" s="131" t="str">
        <f t="shared" ca="1" si="4"/>
        <v/>
      </c>
      <c r="B134" s="131" t="str">
        <f t="shared" ca="1" si="5"/>
        <v/>
      </c>
    </row>
    <row r="135" spans="1:2">
      <c r="A135" s="131" t="str">
        <f t="shared" ca="1" si="4"/>
        <v/>
      </c>
      <c r="B135" s="131" t="str">
        <f t="shared" ca="1" si="5"/>
        <v/>
      </c>
    </row>
    <row r="136" spans="1:2">
      <c r="A136" s="131" t="str">
        <f t="shared" ca="1" si="4"/>
        <v/>
      </c>
      <c r="B136" s="131" t="str">
        <f t="shared" ca="1" si="5"/>
        <v/>
      </c>
    </row>
    <row r="137" spans="1:2">
      <c r="A137" s="131" t="str">
        <f t="shared" ca="1" si="4"/>
        <v/>
      </c>
      <c r="B137" s="131" t="str">
        <f t="shared" ca="1" si="5"/>
        <v/>
      </c>
    </row>
    <row r="138" spans="1:2">
      <c r="A138" s="131" t="str">
        <f t="shared" ca="1" si="4"/>
        <v/>
      </c>
      <c r="B138" s="131" t="str">
        <f t="shared" ca="1" si="5"/>
        <v/>
      </c>
    </row>
    <row r="139" spans="1:2">
      <c r="A139" s="131" t="str">
        <f t="shared" ca="1" si="4"/>
        <v/>
      </c>
      <c r="B139" s="131" t="str">
        <f t="shared" ca="1" si="5"/>
        <v/>
      </c>
    </row>
    <row r="140" spans="1:2">
      <c r="A140" s="131" t="str">
        <f t="shared" ca="1" si="4"/>
        <v/>
      </c>
      <c r="B140" s="131" t="str">
        <f t="shared" ca="1" si="5"/>
        <v/>
      </c>
    </row>
    <row r="141" spans="1:2">
      <c r="A141" s="131" t="str">
        <f t="shared" ca="1" si="4"/>
        <v/>
      </c>
      <c r="B141" s="131" t="str">
        <f t="shared" ca="1" si="5"/>
        <v/>
      </c>
    </row>
    <row r="142" spans="1:2">
      <c r="A142" s="131" t="str">
        <f t="shared" ca="1" si="4"/>
        <v/>
      </c>
      <c r="B142" s="131" t="str">
        <f t="shared" ca="1" si="5"/>
        <v/>
      </c>
    </row>
    <row r="143" spans="1:2">
      <c r="A143" s="131" t="str">
        <f t="shared" ca="1" si="4"/>
        <v/>
      </c>
      <c r="B143" s="131" t="str">
        <f t="shared" ca="1" si="5"/>
        <v/>
      </c>
    </row>
    <row r="144" spans="1:2">
      <c r="A144" s="131" t="str">
        <f t="shared" ca="1" si="4"/>
        <v/>
      </c>
      <c r="B144" s="131" t="str">
        <f t="shared" ca="1" si="5"/>
        <v/>
      </c>
    </row>
    <row r="145" spans="1:2">
      <c r="A145" s="131" t="str">
        <f t="shared" ca="1" si="4"/>
        <v/>
      </c>
      <c r="B145" s="131" t="str">
        <f t="shared" ca="1" si="5"/>
        <v/>
      </c>
    </row>
    <row r="146" spans="1:2">
      <c r="A146" s="131" t="str">
        <f t="shared" ca="1" si="4"/>
        <v/>
      </c>
      <c r="B146" s="131" t="str">
        <f t="shared" ca="1" si="5"/>
        <v/>
      </c>
    </row>
    <row r="147" spans="1:2">
      <c r="A147" s="131" t="str">
        <f t="shared" ca="1" si="4"/>
        <v/>
      </c>
      <c r="B147" s="131" t="str">
        <f t="shared" ca="1" si="5"/>
        <v/>
      </c>
    </row>
    <row r="148" spans="1:2">
      <c r="A148" s="131" t="str">
        <f t="shared" ca="1" si="4"/>
        <v/>
      </c>
      <c r="B148" s="131" t="str">
        <f t="shared" ca="1" si="5"/>
        <v/>
      </c>
    </row>
    <row r="149" spans="1:2">
      <c r="A149" s="131" t="str">
        <f t="shared" ca="1" si="4"/>
        <v/>
      </c>
      <c r="B149" s="131" t="str">
        <f t="shared" ca="1" si="5"/>
        <v/>
      </c>
    </row>
    <row r="150" spans="1:2">
      <c r="A150" s="131" t="str">
        <f t="shared" ca="1" si="4"/>
        <v/>
      </c>
      <c r="B150" s="131" t="str">
        <f t="shared" ca="1" si="5"/>
        <v/>
      </c>
    </row>
    <row r="151" spans="1:2">
      <c r="A151" s="131" t="str">
        <f t="shared" ca="1" si="4"/>
        <v/>
      </c>
      <c r="B151" s="131" t="str">
        <f t="shared" ca="1" si="5"/>
        <v/>
      </c>
    </row>
    <row r="152" spans="1:2">
      <c r="A152" s="131" t="str">
        <f t="shared" ca="1" si="4"/>
        <v/>
      </c>
      <c r="B152" s="131" t="str">
        <f t="shared" ca="1" si="5"/>
        <v/>
      </c>
    </row>
    <row r="153" spans="1:2">
      <c r="A153" s="131" t="str">
        <f t="shared" ca="1" si="4"/>
        <v/>
      </c>
      <c r="B153" s="131" t="str">
        <f t="shared" ca="1" si="5"/>
        <v/>
      </c>
    </row>
    <row r="154" spans="1:2">
      <c r="A154" s="131" t="str">
        <f t="shared" ca="1" si="4"/>
        <v/>
      </c>
      <c r="B154" s="131" t="str">
        <f t="shared" ca="1" si="5"/>
        <v/>
      </c>
    </row>
    <row r="155" spans="1:2">
      <c r="A155" s="131" t="str">
        <f t="shared" ca="1" si="4"/>
        <v/>
      </c>
      <c r="B155" s="131" t="str">
        <f t="shared" ca="1" si="5"/>
        <v/>
      </c>
    </row>
    <row r="156" spans="1:2">
      <c r="A156" s="131" t="str">
        <f t="shared" ca="1" si="4"/>
        <v/>
      </c>
      <c r="B156" s="131" t="str">
        <f t="shared" ca="1" si="5"/>
        <v/>
      </c>
    </row>
    <row r="157" spans="1:2">
      <c r="A157" s="131" t="str">
        <f t="shared" ca="1" si="4"/>
        <v/>
      </c>
      <c r="B157" s="131" t="str">
        <f t="shared" ca="1" si="5"/>
        <v/>
      </c>
    </row>
    <row r="158" spans="1:2">
      <c r="A158" s="131" t="str">
        <f t="shared" ca="1" si="4"/>
        <v/>
      </c>
      <c r="B158" s="131" t="str">
        <f t="shared" ca="1" si="5"/>
        <v/>
      </c>
    </row>
    <row r="159" spans="1:2">
      <c r="A159" s="131" t="str">
        <f t="shared" ca="1" si="4"/>
        <v/>
      </c>
      <c r="B159" s="131" t="str">
        <f t="shared" ca="1" si="5"/>
        <v/>
      </c>
    </row>
    <row r="160" spans="1:2">
      <c r="A160" s="131" t="str">
        <f t="shared" ca="1" si="4"/>
        <v/>
      </c>
      <c r="B160" s="131" t="str">
        <f t="shared" ca="1" si="5"/>
        <v/>
      </c>
    </row>
    <row r="161" spans="1:2">
      <c r="A161" s="131" t="str">
        <f t="shared" ca="1" si="4"/>
        <v/>
      </c>
      <c r="B161" s="131" t="str">
        <f t="shared" ca="1" si="5"/>
        <v/>
      </c>
    </row>
    <row r="162" spans="1:2">
      <c r="A162" s="131" t="str">
        <f t="shared" ca="1" si="4"/>
        <v/>
      </c>
      <c r="B162" s="131" t="str">
        <f t="shared" ca="1" si="5"/>
        <v/>
      </c>
    </row>
    <row r="163" spans="1:2">
      <c r="A163" s="131" t="str">
        <f t="shared" ca="1" si="4"/>
        <v/>
      </c>
      <c r="B163" s="131" t="str">
        <f t="shared" ca="1" si="5"/>
        <v/>
      </c>
    </row>
    <row r="164" spans="1:2">
      <c r="A164" s="131" t="str">
        <f t="shared" ca="1" si="4"/>
        <v/>
      </c>
      <c r="B164" s="131" t="str">
        <f t="shared" ca="1" si="5"/>
        <v/>
      </c>
    </row>
    <row r="165" spans="1:2">
      <c r="A165" s="131" t="str">
        <f t="shared" ca="1" si="4"/>
        <v/>
      </c>
      <c r="B165" s="131" t="str">
        <f t="shared" ca="1" si="5"/>
        <v/>
      </c>
    </row>
    <row r="166" spans="1:2">
      <c r="A166" s="131" t="str">
        <f t="shared" ca="1" si="4"/>
        <v/>
      </c>
      <c r="B166" s="131" t="str">
        <f t="shared" ca="1" si="5"/>
        <v/>
      </c>
    </row>
    <row r="167" spans="1:2">
      <c r="A167" s="131" t="str">
        <f t="shared" ca="1" si="4"/>
        <v/>
      </c>
      <c r="B167" s="131" t="str">
        <f t="shared" ca="1" si="5"/>
        <v/>
      </c>
    </row>
    <row r="168" spans="1:2">
      <c r="A168" s="131" t="str">
        <f t="shared" ca="1" si="4"/>
        <v/>
      </c>
      <c r="B168" s="131" t="str">
        <f t="shared" ca="1" si="5"/>
        <v/>
      </c>
    </row>
    <row r="169" spans="1:2">
      <c r="A169" s="131" t="str">
        <f t="shared" ca="1" si="4"/>
        <v/>
      </c>
      <c r="B169" s="131" t="str">
        <f t="shared" ca="1" si="5"/>
        <v/>
      </c>
    </row>
    <row r="170" spans="1:2">
      <c r="A170" s="131" t="str">
        <f t="shared" ca="1" si="4"/>
        <v/>
      </c>
      <c r="B170" s="131" t="str">
        <f t="shared" ca="1" si="5"/>
        <v/>
      </c>
    </row>
    <row r="171" spans="1:2">
      <c r="A171" s="131" t="str">
        <f t="shared" ca="1" si="4"/>
        <v/>
      </c>
      <c r="B171" s="131" t="str">
        <f t="shared" ca="1" si="5"/>
        <v/>
      </c>
    </row>
    <row r="172" spans="1:2">
      <c r="A172" s="131" t="str">
        <f t="shared" ca="1" si="4"/>
        <v/>
      </c>
      <c r="B172" s="131" t="str">
        <f t="shared" ca="1" si="5"/>
        <v/>
      </c>
    </row>
    <row r="173" spans="1:2">
      <c r="A173" s="131" t="str">
        <f t="shared" ca="1" si="4"/>
        <v/>
      </c>
      <c r="B173" s="131" t="str">
        <f t="shared" ca="1" si="5"/>
        <v/>
      </c>
    </row>
    <row r="174" spans="1:2">
      <c r="A174" s="131" t="str">
        <f t="shared" ca="1" si="4"/>
        <v/>
      </c>
      <c r="B174" s="131" t="str">
        <f t="shared" ca="1" si="5"/>
        <v/>
      </c>
    </row>
    <row r="175" spans="1:2">
      <c r="A175" s="131" t="str">
        <f t="shared" ca="1" si="4"/>
        <v/>
      </c>
      <c r="B175" s="131" t="str">
        <f t="shared" ca="1" si="5"/>
        <v/>
      </c>
    </row>
    <row r="176" spans="1:2">
      <c r="A176" s="131" t="str">
        <f t="shared" ca="1" si="4"/>
        <v/>
      </c>
      <c r="B176" s="131" t="str">
        <f t="shared" ca="1" si="5"/>
        <v/>
      </c>
    </row>
    <row r="177" spans="1:2">
      <c r="A177" s="131" t="str">
        <f t="shared" ca="1" si="4"/>
        <v/>
      </c>
      <c r="B177" s="131" t="str">
        <f t="shared" ca="1" si="5"/>
        <v/>
      </c>
    </row>
    <row r="178" spans="1:2">
      <c r="A178" s="131" t="str">
        <f t="shared" ca="1" si="4"/>
        <v/>
      </c>
      <c r="B178" s="131" t="str">
        <f t="shared" ca="1" si="5"/>
        <v/>
      </c>
    </row>
    <row r="179" spans="1:2">
      <c r="A179" s="131" t="str">
        <f t="shared" ca="1" si="4"/>
        <v/>
      </c>
      <c r="B179" s="131" t="str">
        <f t="shared" ca="1" si="5"/>
        <v/>
      </c>
    </row>
    <row r="180" spans="1:2">
      <c r="A180" s="131" t="str">
        <f t="shared" ca="1" si="4"/>
        <v/>
      </c>
      <c r="B180" s="131" t="str">
        <f t="shared" ca="1" si="5"/>
        <v/>
      </c>
    </row>
    <row r="181" spans="1:2">
      <c r="A181" s="131" t="str">
        <f t="shared" ca="1" si="4"/>
        <v/>
      </c>
      <c r="B181" s="131" t="str">
        <f t="shared" ca="1" si="5"/>
        <v/>
      </c>
    </row>
    <row r="182" spans="1:2">
      <c r="A182" s="131" t="str">
        <f t="shared" ca="1" si="4"/>
        <v/>
      </c>
      <c r="B182" s="131" t="str">
        <f t="shared" ca="1" si="5"/>
        <v/>
      </c>
    </row>
    <row r="183" spans="1:2">
      <c r="A183" s="131" t="str">
        <f t="shared" ca="1" si="4"/>
        <v/>
      </c>
      <c r="B183" s="131" t="str">
        <f t="shared" ca="1" si="5"/>
        <v/>
      </c>
    </row>
    <row r="184" spans="1:2">
      <c r="A184" s="131" t="str">
        <f t="shared" ca="1" si="4"/>
        <v/>
      </c>
      <c r="B184" s="131" t="str">
        <f t="shared" ca="1" si="5"/>
        <v/>
      </c>
    </row>
    <row r="185" spans="1:2">
      <c r="A185" s="131" t="str">
        <f t="shared" ca="1" si="4"/>
        <v/>
      </c>
      <c r="B185" s="131" t="str">
        <f t="shared" ca="1" si="5"/>
        <v/>
      </c>
    </row>
    <row r="186" spans="1:2">
      <c r="A186" s="131" t="str">
        <f t="shared" ca="1" si="4"/>
        <v/>
      </c>
      <c r="B186" s="131" t="str">
        <f t="shared" ca="1" si="5"/>
        <v/>
      </c>
    </row>
    <row r="187" spans="1:2">
      <c r="A187" s="131" t="str">
        <f t="shared" ca="1" si="4"/>
        <v/>
      </c>
      <c r="B187" s="131" t="str">
        <f t="shared" ca="1" si="5"/>
        <v/>
      </c>
    </row>
    <row r="188" spans="1:2">
      <c r="A188" s="131" t="str">
        <f t="shared" ca="1" si="4"/>
        <v/>
      </c>
      <c r="B188" s="131" t="str">
        <f t="shared" ca="1" si="5"/>
        <v/>
      </c>
    </row>
    <row r="189" spans="1:2">
      <c r="A189" s="131" t="str">
        <f t="shared" ca="1" si="4"/>
        <v/>
      </c>
      <c r="B189" s="131" t="str">
        <f t="shared" ca="1" si="5"/>
        <v/>
      </c>
    </row>
    <row r="190" spans="1:2">
      <c r="A190" s="131" t="str">
        <f t="shared" ca="1" si="4"/>
        <v/>
      </c>
      <c r="B190" s="131" t="str">
        <f t="shared" ca="1" si="5"/>
        <v/>
      </c>
    </row>
    <row r="191" spans="1:2">
      <c r="A191" s="131" t="str">
        <f t="shared" ca="1" si="4"/>
        <v/>
      </c>
      <c r="B191" s="131" t="str">
        <f t="shared" ca="1" si="5"/>
        <v/>
      </c>
    </row>
    <row r="192" spans="1:2">
      <c r="A192" s="131" t="str">
        <f t="shared" ca="1" si="4"/>
        <v/>
      </c>
      <c r="B192" s="131" t="str">
        <f t="shared" ca="1" si="5"/>
        <v/>
      </c>
    </row>
    <row r="193" spans="1:2">
      <c r="A193" s="131" t="str">
        <f t="shared" ca="1" si="4"/>
        <v/>
      </c>
      <c r="B193" s="131" t="str">
        <f t="shared" ca="1" si="5"/>
        <v/>
      </c>
    </row>
    <row r="194" spans="1:2">
      <c r="A194" s="131" t="str">
        <f t="shared" ref="A194:A250" ca="1" si="6">IF(INDIRECT("'Hero Evolution Recipes'" &amp; "!" &amp; "B" &amp; ROW())="", "", INDIRECT("'Hero Evolution Recipes'" &amp; "!" &amp; "B" &amp; ROW()))</f>
        <v/>
      </c>
      <c r="B194" s="131" t="str">
        <f t="shared" ca="1" si="5"/>
        <v/>
      </c>
    </row>
    <row r="195" spans="1:2">
      <c r="A195" s="131" t="str">
        <f t="shared" ca="1" si="6"/>
        <v/>
      </c>
      <c r="B195" s="131" t="str">
        <f t="shared" ref="B195:B250" ca="1" si="7">IF(INDIRECT("'Hero Evolution Recipes'" &amp; "!" &amp; "A" &amp; ROW())="", "", INDIRECT("'Hero Evolution Recipes'" &amp; "!" &amp; "A" &amp; ROW()))</f>
        <v/>
      </c>
    </row>
    <row r="196" spans="1:2">
      <c r="A196" s="131" t="str">
        <f t="shared" ca="1" si="6"/>
        <v/>
      </c>
      <c r="B196" s="131" t="str">
        <f t="shared" ca="1" si="7"/>
        <v/>
      </c>
    </row>
    <row r="197" spans="1:2">
      <c r="A197" s="131" t="str">
        <f t="shared" ca="1" si="6"/>
        <v/>
      </c>
      <c r="B197" s="131" t="str">
        <f t="shared" ca="1" si="7"/>
        <v/>
      </c>
    </row>
    <row r="198" spans="1:2">
      <c r="A198" s="131" t="str">
        <f t="shared" ca="1" si="6"/>
        <v/>
      </c>
      <c r="B198" s="131" t="str">
        <f t="shared" ca="1" si="7"/>
        <v/>
      </c>
    </row>
    <row r="199" spans="1:2">
      <c r="A199" s="131" t="str">
        <f t="shared" ca="1" si="6"/>
        <v/>
      </c>
      <c r="B199" s="131" t="str">
        <f t="shared" ca="1" si="7"/>
        <v/>
      </c>
    </row>
    <row r="200" spans="1:2">
      <c r="A200" s="131" t="str">
        <f t="shared" ca="1" si="6"/>
        <v/>
      </c>
      <c r="B200" s="131" t="str">
        <f t="shared" ca="1" si="7"/>
        <v/>
      </c>
    </row>
    <row r="201" spans="1:2">
      <c r="A201" s="131" t="str">
        <f t="shared" ca="1" si="6"/>
        <v/>
      </c>
      <c r="B201" s="131" t="str">
        <f t="shared" ca="1" si="7"/>
        <v/>
      </c>
    </row>
    <row r="202" spans="1:2">
      <c r="A202" s="131" t="str">
        <f t="shared" ca="1" si="6"/>
        <v/>
      </c>
      <c r="B202" s="131" t="str">
        <f t="shared" ca="1" si="7"/>
        <v/>
      </c>
    </row>
    <row r="203" spans="1:2">
      <c r="A203" s="131" t="str">
        <f t="shared" ca="1" si="6"/>
        <v/>
      </c>
      <c r="B203" s="131" t="str">
        <f t="shared" ca="1" si="7"/>
        <v/>
      </c>
    </row>
    <row r="204" spans="1:2">
      <c r="A204" s="131" t="str">
        <f t="shared" ca="1" si="6"/>
        <v/>
      </c>
      <c r="B204" s="131" t="str">
        <f t="shared" ca="1" si="7"/>
        <v/>
      </c>
    </row>
    <row r="205" spans="1:2">
      <c r="A205" s="131" t="str">
        <f t="shared" ca="1" si="6"/>
        <v/>
      </c>
      <c r="B205" s="131" t="str">
        <f t="shared" ca="1" si="7"/>
        <v/>
      </c>
    </row>
    <row r="206" spans="1:2">
      <c r="A206" s="131" t="str">
        <f t="shared" ca="1" si="6"/>
        <v/>
      </c>
      <c r="B206" s="131" t="str">
        <f t="shared" ca="1" si="7"/>
        <v/>
      </c>
    </row>
    <row r="207" spans="1:2">
      <c r="A207" s="131" t="str">
        <f t="shared" ca="1" si="6"/>
        <v/>
      </c>
      <c r="B207" s="131" t="str">
        <f t="shared" ca="1" si="7"/>
        <v/>
      </c>
    </row>
    <row r="208" spans="1:2">
      <c r="A208" s="131" t="str">
        <f t="shared" ca="1" si="6"/>
        <v/>
      </c>
      <c r="B208" s="131" t="str">
        <f t="shared" ca="1" si="7"/>
        <v/>
      </c>
    </row>
    <row r="209" spans="1:2">
      <c r="A209" s="131" t="str">
        <f t="shared" ca="1" si="6"/>
        <v/>
      </c>
      <c r="B209" s="131" t="str">
        <f t="shared" ca="1" si="7"/>
        <v/>
      </c>
    </row>
    <row r="210" spans="1:2">
      <c r="A210" s="131" t="str">
        <f t="shared" ca="1" si="6"/>
        <v/>
      </c>
      <c r="B210" s="131" t="str">
        <f t="shared" ca="1" si="7"/>
        <v/>
      </c>
    </row>
    <row r="211" spans="1:2">
      <c r="A211" s="131" t="str">
        <f t="shared" ca="1" si="6"/>
        <v/>
      </c>
      <c r="B211" s="131" t="str">
        <f t="shared" ca="1" si="7"/>
        <v/>
      </c>
    </row>
    <row r="212" spans="1:2">
      <c r="A212" s="131" t="str">
        <f t="shared" ca="1" si="6"/>
        <v/>
      </c>
      <c r="B212" s="131" t="str">
        <f t="shared" ca="1" si="7"/>
        <v/>
      </c>
    </row>
    <row r="213" spans="1:2">
      <c r="A213" s="131" t="str">
        <f t="shared" ca="1" si="6"/>
        <v/>
      </c>
      <c r="B213" s="131" t="str">
        <f t="shared" ca="1" si="7"/>
        <v/>
      </c>
    </row>
    <row r="214" spans="1:2">
      <c r="A214" s="131" t="str">
        <f t="shared" ca="1" si="6"/>
        <v/>
      </c>
      <c r="B214" s="131" t="str">
        <f t="shared" ca="1" si="7"/>
        <v/>
      </c>
    </row>
    <row r="215" spans="1:2">
      <c r="A215" s="131" t="str">
        <f t="shared" ca="1" si="6"/>
        <v/>
      </c>
      <c r="B215" s="131" t="str">
        <f t="shared" ca="1" si="7"/>
        <v/>
      </c>
    </row>
    <row r="216" spans="1:2">
      <c r="A216" s="131" t="str">
        <f t="shared" ca="1" si="6"/>
        <v/>
      </c>
      <c r="B216" s="131" t="str">
        <f t="shared" ca="1" si="7"/>
        <v/>
      </c>
    </row>
    <row r="217" spans="1:2">
      <c r="A217" s="131" t="str">
        <f t="shared" ca="1" si="6"/>
        <v/>
      </c>
      <c r="B217" s="131" t="str">
        <f t="shared" ca="1" si="7"/>
        <v/>
      </c>
    </row>
    <row r="218" spans="1:2">
      <c r="A218" s="131" t="str">
        <f t="shared" ca="1" si="6"/>
        <v/>
      </c>
      <c r="B218" s="131" t="str">
        <f t="shared" ca="1" si="7"/>
        <v/>
      </c>
    </row>
    <row r="219" spans="1:2">
      <c r="A219" s="131" t="str">
        <f t="shared" ca="1" si="6"/>
        <v/>
      </c>
      <c r="B219" s="131" t="str">
        <f t="shared" ca="1" si="7"/>
        <v/>
      </c>
    </row>
    <row r="220" spans="1:2">
      <c r="A220" s="131" t="str">
        <f t="shared" ca="1" si="6"/>
        <v/>
      </c>
      <c r="B220" s="131" t="str">
        <f t="shared" ca="1" si="7"/>
        <v/>
      </c>
    </row>
    <row r="221" spans="1:2">
      <c r="A221" s="131" t="str">
        <f t="shared" ca="1" si="6"/>
        <v/>
      </c>
      <c r="B221" s="131" t="str">
        <f t="shared" ca="1" si="7"/>
        <v/>
      </c>
    </row>
    <row r="222" spans="1:2">
      <c r="A222" s="131" t="str">
        <f t="shared" ca="1" si="6"/>
        <v/>
      </c>
      <c r="B222" s="131" t="str">
        <f t="shared" ca="1" si="7"/>
        <v/>
      </c>
    </row>
    <row r="223" spans="1:2">
      <c r="A223" s="131" t="str">
        <f t="shared" ca="1" si="6"/>
        <v/>
      </c>
      <c r="B223" s="131" t="str">
        <f t="shared" ca="1" si="7"/>
        <v/>
      </c>
    </row>
    <row r="224" spans="1:2">
      <c r="A224" s="131" t="str">
        <f t="shared" ca="1" si="6"/>
        <v/>
      </c>
      <c r="B224" s="131" t="str">
        <f t="shared" ca="1" si="7"/>
        <v/>
      </c>
    </row>
    <row r="225" spans="1:2">
      <c r="A225" s="131" t="str">
        <f t="shared" ca="1" si="6"/>
        <v/>
      </c>
      <c r="B225" s="131" t="str">
        <f t="shared" ca="1" si="7"/>
        <v/>
      </c>
    </row>
    <row r="226" spans="1:2">
      <c r="A226" s="131" t="str">
        <f t="shared" ca="1" si="6"/>
        <v/>
      </c>
      <c r="B226" s="131" t="str">
        <f t="shared" ca="1" si="7"/>
        <v/>
      </c>
    </row>
    <row r="227" spans="1:2">
      <c r="A227" s="131" t="str">
        <f t="shared" ca="1" si="6"/>
        <v/>
      </c>
      <c r="B227" s="131" t="str">
        <f t="shared" ca="1" si="7"/>
        <v/>
      </c>
    </row>
    <row r="228" spans="1:2">
      <c r="A228" s="131" t="str">
        <f t="shared" ca="1" si="6"/>
        <v/>
      </c>
      <c r="B228" s="131" t="str">
        <f t="shared" ca="1" si="7"/>
        <v/>
      </c>
    </row>
    <row r="229" spans="1:2">
      <c r="A229" s="131" t="str">
        <f t="shared" ca="1" si="6"/>
        <v/>
      </c>
      <c r="B229" s="131" t="str">
        <f t="shared" ca="1" si="7"/>
        <v/>
      </c>
    </row>
    <row r="230" spans="1:2">
      <c r="A230" s="131" t="str">
        <f t="shared" ca="1" si="6"/>
        <v/>
      </c>
      <c r="B230" s="131" t="str">
        <f t="shared" ca="1" si="7"/>
        <v/>
      </c>
    </row>
    <row r="231" spans="1:2">
      <c r="A231" s="131" t="str">
        <f t="shared" ca="1" si="6"/>
        <v/>
      </c>
      <c r="B231" s="131" t="str">
        <f t="shared" ca="1" si="7"/>
        <v/>
      </c>
    </row>
    <row r="232" spans="1:2">
      <c r="A232" s="131" t="str">
        <f t="shared" ca="1" si="6"/>
        <v/>
      </c>
      <c r="B232" s="131" t="str">
        <f t="shared" ca="1" si="7"/>
        <v/>
      </c>
    </row>
    <row r="233" spans="1:2">
      <c r="A233" s="131" t="str">
        <f t="shared" ca="1" si="6"/>
        <v/>
      </c>
      <c r="B233" s="131" t="str">
        <f t="shared" ca="1" si="7"/>
        <v/>
      </c>
    </row>
    <row r="234" spans="1:2">
      <c r="A234" s="131" t="str">
        <f t="shared" ca="1" si="6"/>
        <v/>
      </c>
      <c r="B234" s="131" t="str">
        <f t="shared" ca="1" si="7"/>
        <v/>
      </c>
    </row>
    <row r="235" spans="1:2">
      <c r="A235" s="131" t="str">
        <f t="shared" ca="1" si="6"/>
        <v/>
      </c>
      <c r="B235" s="131" t="str">
        <f t="shared" ca="1" si="7"/>
        <v/>
      </c>
    </row>
    <row r="236" spans="1:2">
      <c r="A236" s="131" t="str">
        <f t="shared" ca="1" si="6"/>
        <v/>
      </c>
      <c r="B236" s="131" t="str">
        <f t="shared" ca="1" si="7"/>
        <v/>
      </c>
    </row>
    <row r="237" spans="1:2">
      <c r="A237" s="131" t="str">
        <f t="shared" ca="1" si="6"/>
        <v/>
      </c>
      <c r="B237" s="131" t="str">
        <f t="shared" ca="1" si="7"/>
        <v/>
      </c>
    </row>
    <row r="238" spans="1:2">
      <c r="A238" s="131" t="str">
        <f t="shared" ca="1" si="6"/>
        <v/>
      </c>
      <c r="B238" s="131" t="str">
        <f t="shared" ca="1" si="7"/>
        <v/>
      </c>
    </row>
    <row r="239" spans="1:2">
      <c r="A239" s="131" t="str">
        <f t="shared" ca="1" si="6"/>
        <v/>
      </c>
      <c r="B239" s="131" t="str">
        <f t="shared" ca="1" si="7"/>
        <v/>
      </c>
    </row>
    <row r="240" spans="1:2">
      <c r="A240" s="131" t="str">
        <f t="shared" ca="1" si="6"/>
        <v/>
      </c>
      <c r="B240" s="131" t="str">
        <f t="shared" ca="1" si="7"/>
        <v/>
      </c>
    </row>
    <row r="241" spans="1:2">
      <c r="A241" s="131" t="str">
        <f t="shared" ca="1" si="6"/>
        <v/>
      </c>
      <c r="B241" s="131" t="str">
        <f t="shared" ca="1" si="7"/>
        <v/>
      </c>
    </row>
    <row r="242" spans="1:2">
      <c r="A242" s="131" t="str">
        <f t="shared" ca="1" si="6"/>
        <v/>
      </c>
      <c r="B242" s="131" t="str">
        <f t="shared" ca="1" si="7"/>
        <v/>
      </c>
    </row>
    <row r="243" spans="1:2">
      <c r="A243" s="131" t="str">
        <f t="shared" ca="1" si="6"/>
        <v/>
      </c>
      <c r="B243" s="131" t="str">
        <f t="shared" ca="1" si="7"/>
        <v/>
      </c>
    </row>
    <row r="244" spans="1:2">
      <c r="A244" s="131" t="str">
        <f t="shared" ca="1" si="6"/>
        <v/>
      </c>
      <c r="B244" s="131" t="str">
        <f t="shared" ca="1" si="7"/>
        <v/>
      </c>
    </row>
    <row r="245" spans="1:2">
      <c r="A245" s="131" t="str">
        <f t="shared" ca="1" si="6"/>
        <v/>
      </c>
      <c r="B245" s="131" t="str">
        <f t="shared" ca="1" si="7"/>
        <v/>
      </c>
    </row>
    <row r="246" spans="1:2">
      <c r="A246" s="131" t="str">
        <f t="shared" ca="1" si="6"/>
        <v/>
      </c>
      <c r="B246" s="131" t="str">
        <f t="shared" ca="1" si="7"/>
        <v/>
      </c>
    </row>
    <row r="247" spans="1:2">
      <c r="A247" s="131" t="str">
        <f t="shared" ca="1" si="6"/>
        <v/>
      </c>
      <c r="B247" s="131" t="str">
        <f t="shared" ca="1" si="7"/>
        <v/>
      </c>
    </row>
    <row r="248" spans="1:2">
      <c r="A248" s="131" t="str">
        <f t="shared" ca="1" si="6"/>
        <v/>
      </c>
      <c r="B248" s="131" t="str">
        <f t="shared" ca="1" si="7"/>
        <v/>
      </c>
    </row>
    <row r="249" spans="1:2">
      <c r="A249" s="131" t="str">
        <f t="shared" ca="1" si="6"/>
        <v/>
      </c>
      <c r="B249" s="131" t="str">
        <f t="shared" ca="1" si="7"/>
        <v/>
      </c>
    </row>
    <row r="250" spans="1:2">
      <c r="A250" s="131" t="str">
        <f t="shared" ca="1" si="6"/>
        <v/>
      </c>
      <c r="B250" s="131" t="str">
        <f t="shared" ca="1" si="7"/>
        <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POLICY Power</vt:lpstr>
      <vt:lpstr>Heroes</vt:lpstr>
      <vt:lpstr>Hero Level Curves</vt:lpstr>
      <vt:lpstr>_REF Hero Spec</vt:lpstr>
      <vt:lpstr>Hero Types</vt:lpstr>
      <vt:lpstr>POLICY Xp</vt:lpstr>
      <vt:lpstr>_REF Match Data</vt:lpstr>
      <vt:lpstr>_REF CHG Checker</vt:lpstr>
      <vt:lpstr>_REF ePool Lookup</vt:lpstr>
      <vt:lpstr>_REF Bios</vt:lpstr>
      <vt:lpstr>_REF Skills</vt:lpstr>
      <vt:lpstr>POLICY Heroes</vt:lpstr>
      <vt:lpstr>Hero Evolution Recipes</vt:lpstr>
      <vt:lpstr>Catalysts -- Key</vt:lpstr>
      <vt:lpstr>Catalysts -- Family</vt:lpstr>
      <vt:lpstr>Catalysts -- Shards</vt:lpstr>
      <vt:lpstr>Hero Evolution Recipes Lookup</vt:lpstr>
    </vt:vector>
  </TitlesOfParts>
  <Company>N3TWORK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 Cheah</dc:creator>
  <cp:lastModifiedBy>Hidde</cp:lastModifiedBy>
  <dcterms:created xsi:type="dcterms:W3CDTF">2015-05-14T23:13:06Z</dcterms:created>
  <dcterms:modified xsi:type="dcterms:W3CDTF">2016-02-12T20:24:10Z</dcterms:modified>
</cp:coreProperties>
</file>